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61" activeTab="0"/>
  </bookViews>
  <sheets>
    <sheet name="T-Density" sheetId="1" r:id="rId1"/>
    <sheet name="opr-31.05.12" sheetId="2" r:id="rId2"/>
    <sheet name="Achi 2012-13" sheetId="3" r:id="rId3"/>
    <sheet name="T31.05.12" sheetId="4" r:id="rId4"/>
    <sheet name="W-Less 31.05.12" sheetId="5" r:id="rId5"/>
    <sheet name="M31.05.12" sheetId="6" r:id="rId6"/>
    <sheet name="WLL31.05.12" sheetId="7" r:id="rId7"/>
    <sheet name="LL31.05.12" sheetId="8" r:id="rId8"/>
    <sheet name="Anne-9" sheetId="9" r:id="rId9"/>
    <sheet name="Anne-10" sheetId="10" r:id="rId10"/>
    <sheet name="BSNL mkt share" sheetId="11" r:id="rId11"/>
    <sheet name="All opr mkt share" sheetId="12" r:id="rId12"/>
    <sheet name="Urban-Rural Conn" sheetId="13" r:id="rId13"/>
  </sheets>
  <externalReferences>
    <externalReference r:id="rId16"/>
  </externalReferences>
  <definedNames>
    <definedName name="_xlnm.Print_Area" localSheetId="2">'Achi 2012-13'!$A$1:$AK$36</definedName>
    <definedName name="_xlnm.Print_Area" localSheetId="11">'All opr mkt share'!$A$13:$R$51</definedName>
    <definedName name="_xlnm.Print_Area" localSheetId="9">'Anne-10'!$A$1:$P$21</definedName>
    <definedName name="_xlnm.Print_Area" localSheetId="8">'Anne-9'!$A$1:$R$25</definedName>
    <definedName name="_xlnm.Print_Area" localSheetId="10">'BSNL mkt share'!$A$7:$R$33</definedName>
    <definedName name="_xlnm.Print_Area" localSheetId="7">'LL31.05.12'!$A$1:$O$44</definedName>
    <definedName name="_xlnm.Print_Area" localSheetId="5">'M31.05.12'!$A$1:$AA$46</definedName>
    <definedName name="_xlnm.Print_Area" localSheetId="1">'opr-31.05.12'!$A$1:$L$26</definedName>
    <definedName name="_xlnm.Print_Area" localSheetId="3">'T31.05.12'!$A$1:$V$45</definedName>
    <definedName name="_xlnm.Print_Area" localSheetId="0">'T-Density'!$A$1:$AD$46</definedName>
    <definedName name="_xlnm.Print_Area" localSheetId="12">'Urban-Rural Conn'!$A$1:$N$31</definedName>
    <definedName name="_xlnm.Print_Area" localSheetId="4">'W-Less 31.05.12'!$A$1:$T$46</definedName>
    <definedName name="_xlnm.Print_Area" localSheetId="6">'WLL31.05.12'!$A$1:$O$44</definedName>
    <definedName name="_xlnm.Print_Titles" localSheetId="6">'WLL31.05.12'!$A:$B</definedName>
  </definedNames>
  <calcPr fullCalcOnLoad="1"/>
</workbook>
</file>

<file path=xl/comments4.xml><?xml version="1.0" encoding="utf-8"?>
<comments xmlns="http://schemas.openxmlformats.org/spreadsheetml/2006/main">
  <authors>
    <author>adltp</author>
  </authors>
  <commentList>
    <comment ref="AC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  <comment ref="AD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</commentList>
</comments>
</file>

<file path=xl/sharedStrings.xml><?xml version="1.0" encoding="utf-8"?>
<sst xmlns="http://schemas.openxmlformats.org/spreadsheetml/2006/main" count="747" uniqueCount="232">
  <si>
    <t>Name of Cellular Operator</t>
  </si>
  <si>
    <t>BSNL</t>
  </si>
  <si>
    <t>MTNL</t>
  </si>
  <si>
    <t>Bharti</t>
  </si>
  <si>
    <t>Cellular</t>
  </si>
  <si>
    <t>BPL</t>
  </si>
  <si>
    <t>Mobile</t>
  </si>
  <si>
    <t>Telecom</t>
  </si>
  <si>
    <t>Reliable Internet</t>
  </si>
  <si>
    <t>Spice Comm</t>
  </si>
  <si>
    <t xml:space="preserve">Aircel </t>
  </si>
  <si>
    <t xml:space="preserve">Idea </t>
  </si>
  <si>
    <t>Mobile Comm</t>
  </si>
  <si>
    <t>Reliance Telecom</t>
  </si>
  <si>
    <t>Dishnet Wireless</t>
  </si>
  <si>
    <t>Reliance Infocomm. Ltd.</t>
  </si>
  <si>
    <t>Tata Teleservices Ltd.</t>
  </si>
  <si>
    <t>Bharti Telenet Ltd.</t>
  </si>
  <si>
    <t>Name of Wiredline Services Operator</t>
  </si>
  <si>
    <t xml:space="preserve">S. No. </t>
  </si>
  <si>
    <t>Name of circle</t>
  </si>
  <si>
    <t>Andaman &amp; Nicobar</t>
  </si>
  <si>
    <t>Andhra Pradesh</t>
  </si>
  <si>
    <t>Assam</t>
  </si>
  <si>
    <t>Bihar</t>
  </si>
  <si>
    <t>Chhattisgarh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</si>
  <si>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</si>
  <si>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</si>
  <si>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</si>
  <si>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</si>
  <si>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</si>
  <si>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</si>
  <si>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</si>
  <si>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</si>
  <si>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</si>
  <si>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North East - 1</t>
  </si>
  <si>
    <t>North East - 2</t>
  </si>
  <si>
    <t>Orissa</t>
  </si>
  <si>
    <t>Punjab</t>
  </si>
  <si>
    <t>Rajasthan</t>
  </si>
  <si>
    <t>Tamilnadu</t>
  </si>
  <si>
    <t>Uttranchal</t>
  </si>
  <si>
    <t>Uttarpradesh East</t>
  </si>
  <si>
    <t>Uttarpradesh West</t>
  </si>
  <si>
    <t>West Bengal</t>
  </si>
  <si>
    <t>Kolkatta</t>
  </si>
  <si>
    <t>Chennai</t>
  </si>
  <si>
    <t>Total</t>
  </si>
  <si>
    <t>Delhi</t>
  </si>
  <si>
    <t>Mumbai</t>
  </si>
  <si>
    <t>G. Total</t>
  </si>
  <si>
    <t>Percentage Contribution</t>
  </si>
  <si>
    <t>Total PSUs</t>
  </si>
  <si>
    <t>Total Private Operators</t>
  </si>
  <si>
    <t>Bharti Total</t>
  </si>
  <si>
    <t>Aircel Total</t>
  </si>
  <si>
    <t>Idea Total</t>
  </si>
  <si>
    <t>TOTAL</t>
  </si>
  <si>
    <t>Reliance Infocomm. Ltd.(M)</t>
  </si>
  <si>
    <t>Tata Teleservices Ltd.(M)</t>
  </si>
  <si>
    <t>Total PSU</t>
  </si>
  <si>
    <t>Total Private Oprs (M)</t>
  </si>
  <si>
    <t>S. No.</t>
  </si>
  <si>
    <t>Name of Circle</t>
  </si>
  <si>
    <t>Name of Operator</t>
  </si>
  <si>
    <t>Reliance</t>
  </si>
  <si>
    <t>Tata Tele</t>
  </si>
  <si>
    <t>Idea</t>
  </si>
  <si>
    <t>Aircel</t>
  </si>
  <si>
    <t>Total Pvt Opr</t>
  </si>
  <si>
    <t>Grand Total</t>
  </si>
  <si>
    <t>Tata Indicom</t>
  </si>
  <si>
    <t>Shyam Telelinks/ Rainbow</t>
  </si>
  <si>
    <t>4) M.P. Licensing Area includes Chhatisgarh Circle</t>
  </si>
  <si>
    <t>3) UP(W) Licensing Area includes Uttaranchal Circle</t>
  </si>
  <si>
    <t>Bharti Airtel</t>
  </si>
  <si>
    <t>HFCL/ Connect</t>
  </si>
  <si>
    <t>5) Bihar Licensing area includes Jharkhand Circle.</t>
  </si>
  <si>
    <t>(2)  NE-1 Telecom Circle Licensing Area includes NE-2 Circle</t>
  </si>
  <si>
    <t>Note: (1)  West Bengal Telecom Circle Licensing Area includes A &amp; N Circle</t>
  </si>
  <si>
    <t>Grand Total WLL</t>
  </si>
  <si>
    <t>H.P.</t>
  </si>
  <si>
    <t>J&amp;K</t>
  </si>
  <si>
    <t>M.P.</t>
  </si>
  <si>
    <t>U.P.(East)</t>
  </si>
  <si>
    <t>U.P. (West)</t>
  </si>
  <si>
    <t>Population (as per Census 2001)</t>
  </si>
  <si>
    <t>Urban</t>
  </si>
  <si>
    <t>Rural</t>
  </si>
  <si>
    <t xml:space="preserve">Total </t>
  </si>
  <si>
    <t>BSNL Urban</t>
  </si>
  <si>
    <t>BSNL Rural</t>
  </si>
  <si>
    <t>BSNL Total</t>
  </si>
  <si>
    <t>All Operator</t>
  </si>
  <si>
    <t>TD 31.10.2002</t>
  </si>
  <si>
    <t>Rural DELs</t>
  </si>
  <si>
    <t>BSNL License Area wise</t>
  </si>
  <si>
    <t>BSNL WLL</t>
  </si>
  <si>
    <t>Fixed</t>
  </si>
  <si>
    <t>BSNL Mobile</t>
  </si>
  <si>
    <t>BSNL License Areawise</t>
  </si>
  <si>
    <t>Poulation License areawise</t>
  </si>
  <si>
    <t>Popul License areawise</t>
  </si>
  <si>
    <t>Population in thousands</t>
  </si>
  <si>
    <t>PSU DELs license Areawise</t>
  </si>
  <si>
    <t>PSU</t>
  </si>
  <si>
    <t>% Share of BSNL</t>
  </si>
  <si>
    <t>Vodafone Essar</t>
  </si>
  <si>
    <t>Percentage Contribution (Excl. Delhi &amp; Mumbai)</t>
  </si>
  <si>
    <t>Vodaphone Essar</t>
  </si>
  <si>
    <t>Vodafone Total</t>
  </si>
  <si>
    <t>Annexure-1</t>
  </si>
  <si>
    <t>Annexure-6</t>
  </si>
  <si>
    <t>Annexure-5</t>
  </si>
  <si>
    <t>Annexure-4</t>
  </si>
  <si>
    <t>Annexure-3</t>
  </si>
  <si>
    <t>MIS</t>
  </si>
  <si>
    <t>Reliance Total</t>
  </si>
  <si>
    <t>Rank</t>
  </si>
  <si>
    <t>Annexure-2</t>
  </si>
  <si>
    <t>% Market Share of BSNL</t>
  </si>
  <si>
    <t>Tele density License Areawise</t>
  </si>
  <si>
    <t>COAI</t>
  </si>
  <si>
    <t>Bharti Telenet License areawise</t>
  </si>
  <si>
    <t xml:space="preserve">Vodafone </t>
  </si>
  <si>
    <t>Difference with the highest</t>
  </si>
  <si>
    <t>% Difference with the highest</t>
  </si>
  <si>
    <t>Addition in Wired Telephone</t>
  </si>
  <si>
    <t>% Tele density</t>
  </si>
  <si>
    <t>% Market share of BSNL</t>
  </si>
  <si>
    <t>-</t>
  </si>
  <si>
    <t>WLL</t>
  </si>
  <si>
    <t xml:space="preserve">Wired line </t>
  </si>
  <si>
    <t>CMTS</t>
  </si>
  <si>
    <t>BSNL Market Share</t>
  </si>
  <si>
    <t>BSNL Wireline Market Share</t>
  </si>
  <si>
    <t>BSNL Wireless Market Share</t>
  </si>
  <si>
    <t>Others</t>
  </si>
  <si>
    <t>Wireline Market Share</t>
  </si>
  <si>
    <t>Wireless Market Share</t>
  </si>
  <si>
    <t>Total Telephone Market Share</t>
  </si>
  <si>
    <t xml:space="preserve">Reliance </t>
  </si>
  <si>
    <t>Annexure-7</t>
  </si>
  <si>
    <t>Uninor</t>
  </si>
  <si>
    <t>BSNL operational area</t>
  </si>
  <si>
    <t>% Share of BSNL in own operational area</t>
  </si>
  <si>
    <t>% Share of BSNL  All India</t>
  </si>
  <si>
    <t>GSM</t>
  </si>
  <si>
    <t>Wireless</t>
  </si>
  <si>
    <t>Telephone Connections (in Million)</t>
  </si>
  <si>
    <t>Wired Line</t>
  </si>
  <si>
    <t>Wiredline</t>
  </si>
  <si>
    <t>%age Telephone Market Share</t>
  </si>
  <si>
    <t>Vidiocon</t>
  </si>
  <si>
    <t>Vodafone</t>
  </si>
  <si>
    <t>Vediocon</t>
  </si>
  <si>
    <t xml:space="preserve">Working connection of Total operator as on </t>
  </si>
  <si>
    <t xml:space="preserve">Working connection of BSNL as on </t>
  </si>
  <si>
    <t>31.03.2010</t>
  </si>
  <si>
    <t>By All Operators</t>
  </si>
  <si>
    <t>By BSNL</t>
  </si>
  <si>
    <t>Wireleine</t>
  </si>
  <si>
    <t>%age contribution of BSNL in Telephone connection Achievement</t>
  </si>
  <si>
    <t>Annexure-8</t>
  </si>
  <si>
    <t>A &amp; N</t>
  </si>
  <si>
    <t>No. of DELs of BSNL</t>
  </si>
  <si>
    <t>Year</t>
  </si>
  <si>
    <t>Telephone Connections in the country             (in Million)</t>
  </si>
  <si>
    <t>Telephone Connections Provided by BSNL  (in Million)</t>
  </si>
  <si>
    <t>%age Telephone Market Share of BSNL</t>
  </si>
  <si>
    <t>Fixed (Wireline+WLL-F)</t>
  </si>
  <si>
    <t>Mobile (GSM+WLL-M)</t>
  </si>
  <si>
    <t>30.09.2000</t>
  </si>
  <si>
    <t>31.03.2001</t>
  </si>
  <si>
    <t>31.03.2002</t>
  </si>
  <si>
    <t>31.03.2003</t>
  </si>
  <si>
    <t>31.03.2004</t>
  </si>
  <si>
    <t>31.03.2005</t>
  </si>
  <si>
    <t>31.03.2006</t>
  </si>
  <si>
    <t>31.03.2007</t>
  </si>
  <si>
    <t>31.03.2008</t>
  </si>
  <si>
    <t>31.03.2009</t>
  </si>
  <si>
    <t>Annexure-9</t>
  </si>
  <si>
    <t>Month</t>
  </si>
  <si>
    <t>Connection Provided by BSNL (in lakh Nos.)</t>
  </si>
  <si>
    <t>Connection Provided by all Operators (in lakh Nos.)</t>
  </si>
  <si>
    <t>Wireline</t>
  </si>
  <si>
    <t>Annexure-10</t>
  </si>
  <si>
    <t>31.03.2011</t>
  </si>
  <si>
    <t>30.04.2011</t>
  </si>
  <si>
    <t>Sub:- Growth in Telecom Sector during last Eleven years</t>
  </si>
  <si>
    <t>Connection</t>
  </si>
  <si>
    <t>Population (000)</t>
  </si>
  <si>
    <t>Teledensity</t>
  </si>
  <si>
    <t>31.03.12</t>
  </si>
  <si>
    <t>31.03.2012</t>
  </si>
  <si>
    <t>30.04.2012</t>
  </si>
  <si>
    <t>Conn. As on 31.03.2012</t>
  </si>
  <si>
    <t>30.04.12</t>
  </si>
  <si>
    <t>Private Operators</t>
  </si>
  <si>
    <t>Loop Mobile</t>
  </si>
  <si>
    <t xml:space="preserve">Quadrant Televentures Ltd. </t>
  </si>
  <si>
    <t>Sistema Shyam</t>
  </si>
  <si>
    <t xml:space="preserve">Quadrant Televentures </t>
  </si>
  <si>
    <t xml:space="preserve">No. 1-2(1)/Market Share/2012-CP&amp;M </t>
  </si>
  <si>
    <t>Note: Others means Quadrant Televentures 0.63% and Sistema Shyam 0.15%</t>
  </si>
  <si>
    <t>Sub:- Tele-density Circlewise urban Rural Area &amp; All operators as on 31/05/2012.</t>
  </si>
  <si>
    <t>31.05.12</t>
  </si>
  <si>
    <t>Sub: %age Market Sahare of BSNL as on 31.05.2012</t>
  </si>
  <si>
    <t>Sub: Telephone connection Provided by BSNL &amp; All operators during 2011-12 and 2012-13 (upto 31.05.12)</t>
  </si>
  <si>
    <t>31.05.2012</t>
  </si>
  <si>
    <t>Sub:- Wire line telephones Service Operator &amp; Circle wise as on 31/05/2012</t>
  </si>
  <si>
    <t>Sub:- Total telephones connections operatorwise  &amp; Market Share as on 31.05.2012</t>
  </si>
  <si>
    <t>SUB: %age contribution of BSNL in Telephone connection Achievement during 2012-13 (upto 31.05.2012)</t>
  </si>
  <si>
    <t>Achievement during 2012-13 (upto 31.05.2012)</t>
  </si>
  <si>
    <t>Conn. As on 30.04.2012</t>
  </si>
  <si>
    <t>Addition during May 2012</t>
  </si>
  <si>
    <t>Addition during 2012-13</t>
  </si>
  <si>
    <t>Sub:- Total telephones Operator &amp; Circlewise as on 31/05/2012.</t>
  </si>
  <si>
    <t>Sub:- Wireless telephones Cellular Operator &amp; circle wise as on 31/05/2012</t>
  </si>
  <si>
    <t>Sub:- GSM Mobile telephones Service Operator &amp; circle wise as on 31/05/2012</t>
  </si>
  <si>
    <t>Sub:- CDMA WLL telephones Service Operator &amp; Circle wise as on 31/05/2012</t>
  </si>
  <si>
    <t>Sub: Market Share of Telephone Operators in India as on 31.05.2012</t>
  </si>
  <si>
    <t>SUB: Urban - Rural DELs of BSNL as on 31.05.2012</t>
  </si>
  <si>
    <t>Note: As per TRAI report, M/s Etisalat, S. Tel and Loop (Except for Mumbai Circle) have submitted that there are no active subscribers on their network hence their figures have been taken as Zero.</t>
  </si>
  <si>
    <t>Population May -2012 (in thousand)</t>
  </si>
  <si>
    <t>Dated:2nd July 2012.</t>
  </si>
  <si>
    <t>Note: Others means  Loop Mobile 0.35%, Quadrant Televentures 0.16%, Sistema Shyam 1.75%, Uninor 4.85% and Vidiocon 0.67%</t>
  </si>
  <si>
    <t>Note: Others means  Loop Mobile 0.34%, Quadrant Televentures 0.18%, Sistema Shyam 1.70%, Uninor 4.69% and Vidiocon 0.65%</t>
  </si>
  <si>
    <t>#</t>
  </si>
  <si>
    <t>(1)  West Bengal Telecom Circle Licensing Area includes A &amp; N Circle</t>
  </si>
  <si>
    <t>Note: #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</si>
</sst>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"/>
    <numFmt numFmtId="187" formatCode="0.0"/>
    <numFmt numFmtId="188" formatCode="0.000"/>
    <numFmt numFmtId="189" formatCode="0.000000"/>
    <numFmt numFmtId="190" formatCode="0.0000000"/>
    <numFmt numFmtId="191" formatCode="0.00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"/>
    <numFmt numFmtId="199" formatCode="#,##0.0000"/>
    <numFmt numFmtId="200" formatCode="#,##0;[Red]#,##0"/>
  </numFmts>
  <fonts count="5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0">
    <xf numFmtId="0" fontId="0" fillId="0" borderId="0" xfId="0" applyAlignment="1">
      <alignment/>
    </xf>
    <xf numFmtId="0" fontId="0" fillId="0" borderId="10" xfId="15" applyFont="1" applyBorder="1">
      <alignment/>
      <protection/>
    </xf>
    <xf numFmtId="0" fontId="2" fillId="0" borderId="0" xfId="15" applyFont="1">
      <alignment/>
      <protection/>
    </xf>
    <xf numFmtId="0" fontId="2" fillId="0" borderId="10" xfId="15" applyFont="1" applyBorder="1">
      <alignment/>
      <protection/>
    </xf>
    <xf numFmtId="0" fontId="2" fillId="0" borderId="10" xfId="15" applyFont="1" applyBorder="1" applyAlignment="1">
      <alignment horizontal="center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33" borderId="10" xfId="15" applyFont="1" applyFill="1" applyBorder="1" applyAlignment="1">
      <alignment vertical="center" wrapText="1"/>
      <protection/>
    </xf>
    <xf numFmtId="0" fontId="3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>
      <alignment/>
      <protection/>
    </xf>
    <xf numFmtId="3" fontId="2" fillId="0" borderId="10" xfId="15" applyNumberFormat="1" applyFont="1" applyBorder="1" applyAlignment="1">
      <alignment horizontal="center" wrapText="1"/>
      <protection/>
    </xf>
    <xf numFmtId="3" fontId="2" fillId="0" borderId="10" xfId="15" applyNumberFormat="1" applyFont="1" applyBorder="1" applyAlignment="1">
      <alignment horizontal="center"/>
      <protection/>
    </xf>
    <xf numFmtId="3" fontId="2" fillId="0" borderId="10" xfId="15" applyNumberFormat="1" applyFont="1" applyBorder="1" quotePrefix="1">
      <alignment/>
      <protection/>
    </xf>
    <xf numFmtId="10" fontId="2" fillId="0" borderId="0" xfId="15" applyNumberFormat="1" applyFont="1">
      <alignment/>
      <protection/>
    </xf>
    <xf numFmtId="0" fontId="3" fillId="0" borderId="10" xfId="15" applyFont="1" applyBorder="1">
      <alignment/>
      <protection/>
    </xf>
    <xf numFmtId="0" fontId="3" fillId="0" borderId="0" xfId="15" applyFont="1">
      <alignment/>
      <protection/>
    </xf>
    <xf numFmtId="0" fontId="3" fillId="0" borderId="11" xfId="15" applyFont="1" applyBorder="1">
      <alignment/>
      <protection/>
    </xf>
    <xf numFmtId="0" fontId="3" fillId="0" borderId="10" xfId="15" applyFont="1" applyBorder="1" applyAlignment="1">
      <alignment wrapText="1"/>
      <protection/>
    </xf>
    <xf numFmtId="0" fontId="2" fillId="0" borderId="12" xfId="15" applyFont="1" applyBorder="1" applyAlignment="1">
      <alignment/>
      <protection/>
    </xf>
    <xf numFmtId="0" fontId="2" fillId="0" borderId="13" xfId="15" applyFont="1" applyBorder="1" applyAlignment="1">
      <alignment/>
      <protection/>
    </xf>
    <xf numFmtId="0" fontId="2" fillId="0" borderId="14" xfId="15" applyFont="1" applyBorder="1" applyAlignment="1">
      <alignment/>
      <protection/>
    </xf>
    <xf numFmtId="0" fontId="1" fillId="0" borderId="10" xfId="15" applyFont="1" applyBorder="1">
      <alignment/>
      <protection/>
    </xf>
    <xf numFmtId="3" fontId="4" fillId="0" borderId="10" xfId="15" applyNumberFormat="1" applyFont="1" applyBorder="1">
      <alignment/>
      <protection/>
    </xf>
    <xf numFmtId="3" fontId="4" fillId="33" borderId="10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3" fontId="2" fillId="0" borderId="10" xfId="15" applyNumberFormat="1" applyFont="1" applyBorder="1" applyAlignment="1">
      <alignment horizontal="right"/>
      <protection/>
    </xf>
    <xf numFmtId="0" fontId="4" fillId="0" borderId="0" xfId="15" applyFont="1">
      <alignment/>
      <protection/>
    </xf>
    <xf numFmtId="0" fontId="5" fillId="0" borderId="10" xfId="15" applyFont="1" applyBorder="1" applyAlignment="1">
      <alignment vertical="center" wrapText="1"/>
      <protection/>
    </xf>
    <xf numFmtId="0" fontId="4" fillId="0" borderId="10" xfId="15" applyFont="1" applyBorder="1">
      <alignment/>
      <protection/>
    </xf>
    <xf numFmtId="0" fontId="5" fillId="0" borderId="0" xfId="15" applyFont="1">
      <alignment/>
      <protection/>
    </xf>
    <xf numFmtId="3" fontId="2" fillId="34" borderId="10" xfId="15" applyNumberFormat="1" applyFont="1" applyFill="1" applyBorder="1">
      <alignment/>
      <protection/>
    </xf>
    <xf numFmtId="3" fontId="3" fillId="0" borderId="10" xfId="15" applyNumberFormat="1" applyFont="1" applyBorder="1">
      <alignment/>
      <protection/>
    </xf>
    <xf numFmtId="3" fontId="2" fillId="0" borderId="0" xfId="15" applyNumberFormat="1" applyFont="1" applyBorder="1">
      <alignment/>
      <protection/>
    </xf>
    <xf numFmtId="3" fontId="4" fillId="0" borderId="10" xfId="15" applyNumberFormat="1" applyFont="1" applyFill="1" applyBorder="1">
      <alignment/>
      <protection/>
    </xf>
    <xf numFmtId="0" fontId="4" fillId="0" borderId="0" xfId="15" applyFont="1" applyAlignment="1">
      <alignment horizontal="left"/>
      <protection/>
    </xf>
    <xf numFmtId="3" fontId="2" fillId="0" borderId="10" xfId="15" applyNumberFormat="1" applyFont="1" applyBorder="1" applyAlignment="1">
      <alignment horizontal="right" wrapText="1"/>
      <protection/>
    </xf>
    <xf numFmtId="3" fontId="2" fillId="0" borderId="10" xfId="15" applyNumberFormat="1" applyFont="1" applyBorder="1">
      <alignment/>
      <protection/>
    </xf>
    <xf numFmtId="0" fontId="1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 applyAlignment="1">
      <alignment horizontal="center" vertical="center"/>
      <protection/>
    </xf>
    <xf numFmtId="0" fontId="3" fillId="0" borderId="0" xfId="15" applyFont="1" applyAlignment="1">
      <alignment horizontal="center" vertical="center"/>
      <protection/>
    </xf>
    <xf numFmtId="0" fontId="3" fillId="0" borderId="11" xfId="15" applyFont="1" applyBorder="1" applyAlignment="1">
      <alignment horizontal="center" vertical="center"/>
      <protection/>
    </xf>
    <xf numFmtId="0" fontId="2" fillId="0" borderId="0" xfId="15" applyFont="1" applyAlignment="1">
      <alignment vertical="center"/>
      <protection/>
    </xf>
    <xf numFmtId="3" fontId="2" fillId="0" borderId="0" xfId="15" applyNumberFormat="1" applyFont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2" fontId="2" fillId="0" borderId="0" xfId="15" applyNumberFormat="1" applyFont="1" applyAlignment="1">
      <alignment vertical="center"/>
      <protection/>
    </xf>
    <xf numFmtId="0" fontId="4" fillId="0" borderId="10" xfId="15" applyFont="1" applyBorder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vertical="center"/>
      <protection/>
    </xf>
    <xf numFmtId="3" fontId="2" fillId="0" borderId="10" xfId="15" applyNumberFormat="1" applyFont="1" applyBorder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top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horizontal="center" vertical="center"/>
      <protection/>
    </xf>
    <xf numFmtId="0" fontId="4" fillId="0" borderId="14" xfId="15" applyFont="1" applyBorder="1" applyAlignment="1">
      <alignment vertical="center"/>
      <protection/>
    </xf>
    <xf numFmtId="0" fontId="3" fillId="0" borderId="0" xfId="15" applyFont="1" applyAlignment="1">
      <alignment horizontal="center"/>
      <protection/>
    </xf>
    <xf numFmtId="3" fontId="0" fillId="0" borderId="14" xfId="15" applyNumberFormat="1" applyFont="1" applyBorder="1">
      <alignment/>
      <protection/>
    </xf>
    <xf numFmtId="0" fontId="2" fillId="0" borderId="10" xfId="15" applyFont="1" applyBorder="1">
      <alignment/>
      <protection/>
    </xf>
    <xf numFmtId="10" fontId="2" fillId="0" borderId="10" xfId="15" applyNumberFormat="1" applyFont="1" applyBorder="1" applyAlignment="1">
      <alignment/>
      <protection/>
    </xf>
    <xf numFmtId="3" fontId="2" fillId="0" borderId="10" xfId="15" applyNumberFormat="1" applyFont="1" applyBorder="1" applyAlignment="1">
      <alignment horizontal="center" vertical="center"/>
      <protection/>
    </xf>
    <xf numFmtId="3" fontId="2" fillId="0" borderId="10" xfId="15" applyNumberFormat="1" applyFont="1" applyBorder="1" applyAlignment="1">
      <alignment/>
      <protection/>
    </xf>
    <xf numFmtId="3" fontId="2" fillId="33" borderId="10" xfId="15" applyNumberFormat="1" applyFont="1" applyFill="1" applyBorder="1" applyAlignment="1">
      <alignment horizontal="center" vertical="center"/>
      <protection/>
    </xf>
    <xf numFmtId="3" fontId="2" fillId="0" borderId="10" xfId="15" applyNumberFormat="1" applyFont="1" applyBorder="1" applyAlignment="1" quotePrefix="1">
      <alignment horizontal="center" vertical="center"/>
      <protection/>
    </xf>
    <xf numFmtId="3" fontId="2" fillId="0" borderId="10" xfId="15" applyNumberFormat="1" applyFont="1" applyBorder="1" applyAlignment="1">
      <alignment horizontal="center"/>
      <protection/>
    </xf>
    <xf numFmtId="1" fontId="2" fillId="0" borderId="10" xfId="58" applyNumberFormat="1" applyFont="1" applyBorder="1" applyAlignment="1">
      <alignment horizontal="center" vertical="center"/>
      <protection/>
    </xf>
    <xf numFmtId="3" fontId="3" fillId="0" borderId="10" xfId="15" applyNumberFormat="1" applyFont="1" applyBorder="1" applyAlignment="1">
      <alignment horizontal="center" vertical="center"/>
      <protection/>
    </xf>
    <xf numFmtId="0" fontId="2" fillId="0" borderId="0" xfId="15" applyFont="1">
      <alignment/>
      <protection/>
    </xf>
    <xf numFmtId="3" fontId="2" fillId="0" borderId="0" xfId="15" applyNumberFormat="1" applyFont="1">
      <alignment/>
      <protection/>
    </xf>
    <xf numFmtId="3" fontId="2" fillId="0" borderId="12" xfId="15" applyNumberFormat="1" applyFont="1" applyBorder="1" applyAlignment="1">
      <alignment horizontal="center" vertical="center"/>
      <protection/>
    </xf>
    <xf numFmtId="3" fontId="2" fillId="0" borderId="12" xfId="15" applyNumberFormat="1" applyFont="1" applyBorder="1" applyAlignment="1">
      <alignment horizontal="center"/>
      <protection/>
    </xf>
    <xf numFmtId="3" fontId="2" fillId="0" borderId="0" xfId="15" applyNumberFormat="1" applyFont="1" applyBorder="1">
      <alignment/>
      <protection/>
    </xf>
    <xf numFmtId="0" fontId="2" fillId="0" borderId="0" xfId="15" applyFont="1" applyAlignment="1">
      <alignment vertical="center"/>
      <protection/>
    </xf>
    <xf numFmtId="3" fontId="2" fillId="0" borderId="10" xfId="15" applyNumberFormat="1" applyFont="1" applyFill="1" applyBorder="1">
      <alignment/>
      <protection/>
    </xf>
    <xf numFmtId="3" fontId="2" fillId="0" borderId="10" xfId="15" applyNumberFormat="1" applyFont="1" applyFill="1" applyBorder="1" quotePrefix="1">
      <alignment/>
      <protection/>
    </xf>
    <xf numFmtId="10" fontId="0" fillId="0" borderId="0" xfId="15" applyNumberFormat="1" applyFont="1">
      <alignment/>
      <protection/>
    </xf>
    <xf numFmtId="1" fontId="0" fillId="0" borderId="0" xfId="15" applyNumberFormat="1" applyFont="1">
      <alignment/>
      <protection/>
    </xf>
    <xf numFmtId="3" fontId="4" fillId="0" borderId="0" xfId="15" applyNumberFormat="1" applyFont="1">
      <alignment/>
      <protection/>
    </xf>
    <xf numFmtId="0" fontId="2" fillId="0" borderId="10" xfId="15" applyFont="1" applyBorder="1" applyAlignment="1">
      <alignment horizontal="center" vertical="center"/>
      <protection/>
    </xf>
    <xf numFmtId="0" fontId="3" fillId="0" borderId="0" xfId="15" applyFont="1">
      <alignment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10" xfId="15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5" applyNumberFormat="1" applyFont="1" applyFill="1">
      <alignment/>
      <protection/>
    </xf>
    <xf numFmtId="1" fontId="0" fillId="0" borderId="0" xfId="0" applyNumberFormat="1" applyAlignment="1">
      <alignment/>
    </xf>
    <xf numFmtId="3" fontId="3" fillId="0" borderId="10" xfId="15" applyNumberFormat="1" applyFont="1" applyBorder="1">
      <alignment/>
      <protection/>
    </xf>
    <xf numFmtId="0" fontId="2" fillId="33" borderId="10" xfId="15" applyFont="1" applyFill="1" applyBorder="1" applyAlignment="1">
      <alignment horizontal="center" vertical="center" wrapText="1"/>
      <protection/>
    </xf>
    <xf numFmtId="3" fontId="2" fillId="0" borderId="10" xfId="15" applyNumberFormat="1" applyFont="1" applyFill="1" applyBorder="1" applyAlignment="1">
      <alignment horizontal="center" vertical="center"/>
      <protection/>
    </xf>
    <xf numFmtId="3" fontId="2" fillId="34" borderId="10" xfId="15" applyNumberFormat="1" applyFont="1" applyFill="1" applyBorder="1" applyAlignment="1">
      <alignment horizontal="center" vertical="center"/>
      <protection/>
    </xf>
    <xf numFmtId="3" fontId="2" fillId="0" borderId="0" xfId="15" applyNumberFormat="1" applyFont="1" applyAlignment="1">
      <alignment horizontal="center" vertical="center"/>
      <protection/>
    </xf>
    <xf numFmtId="10" fontId="2" fillId="0" borderId="10" xfId="15" applyNumberFormat="1" applyFont="1" applyBorder="1">
      <alignment/>
      <protection/>
    </xf>
    <xf numFmtId="0" fontId="2" fillId="0" borderId="0" xfId="15" applyFont="1" applyAlignment="1">
      <alignment horizontal="center"/>
      <protection/>
    </xf>
    <xf numFmtId="10" fontId="3" fillId="0" borderId="10" xfId="15" applyNumberFormat="1" applyFont="1" applyBorder="1" applyAlignment="1">
      <alignment/>
      <protection/>
    </xf>
    <xf numFmtId="2" fontId="0" fillId="0" borderId="0" xfId="0" applyNumberFormat="1" applyAlignment="1">
      <alignment/>
    </xf>
    <xf numFmtId="3" fontId="3" fillId="0" borderId="10" xfId="15" applyNumberFormat="1" applyFont="1" applyFill="1" applyBorder="1">
      <alignment/>
      <protection/>
    </xf>
    <xf numFmtId="3" fontId="3" fillId="34" borderId="10" xfId="15" applyNumberFormat="1" applyFont="1" applyFill="1" applyBorder="1">
      <alignment/>
      <protection/>
    </xf>
    <xf numFmtId="0" fontId="0" fillId="0" borderId="10" xfId="0" applyBorder="1" applyAlignment="1">
      <alignment/>
    </xf>
    <xf numFmtId="3" fontId="2" fillId="0" borderId="10" xfId="15" applyNumberFormat="1" applyFont="1" applyFill="1" applyBorder="1">
      <alignment/>
      <protection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2" fillId="0" borderId="13" xfId="15" applyFont="1" applyFill="1" applyBorder="1" applyAlignment="1">
      <alignment/>
      <protection/>
    </xf>
    <xf numFmtId="3" fontId="2" fillId="34" borderId="0" xfId="15" applyNumberFormat="1" applyFont="1" applyFill="1">
      <alignment/>
      <protection/>
    </xf>
    <xf numFmtId="0" fontId="2" fillId="0" borderId="0" xfId="15" applyFont="1" applyBorder="1">
      <alignment/>
      <protection/>
    </xf>
    <xf numFmtId="10" fontId="5" fillId="0" borderId="0" xfId="15" applyNumberFormat="1" applyFont="1" applyBorder="1" applyAlignment="1">
      <alignment horizontal="center"/>
      <protection/>
    </xf>
    <xf numFmtId="3" fontId="4" fillId="0" borderId="14" xfId="15" applyNumberFormat="1" applyFont="1" applyBorder="1">
      <alignment/>
      <protection/>
    </xf>
    <xf numFmtId="0" fontId="3" fillId="33" borderId="10" xfId="15" applyFont="1" applyFill="1" applyBorder="1" applyAlignment="1">
      <alignment horizontal="center" vertical="center" wrapText="1"/>
      <protection/>
    </xf>
    <xf numFmtId="9" fontId="2" fillId="0" borderId="10" xfId="15" applyNumberFormat="1" applyFont="1" applyBorder="1">
      <alignment/>
      <protection/>
    </xf>
    <xf numFmtId="3" fontId="0" fillId="0" borderId="10" xfId="0" applyNumberFormat="1" applyBorder="1" applyAlignment="1">
      <alignment/>
    </xf>
    <xf numFmtId="0" fontId="2" fillId="0" borderId="12" xfId="15" applyFont="1" applyBorder="1">
      <alignment/>
      <protection/>
    </xf>
    <xf numFmtId="0" fontId="2" fillId="0" borderId="14" xfId="15" applyFont="1" applyBorder="1">
      <alignment/>
      <protection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3" xfId="15" applyFont="1" applyBorder="1">
      <alignment/>
      <protection/>
    </xf>
    <xf numFmtId="0" fontId="2" fillId="0" borderId="15" xfId="15" applyFont="1" applyBorder="1">
      <alignment/>
      <protection/>
    </xf>
    <xf numFmtId="10" fontId="2" fillId="0" borderId="11" xfId="15" applyNumberFormat="1" applyFont="1" applyBorder="1">
      <alignment/>
      <protection/>
    </xf>
    <xf numFmtId="10" fontId="2" fillId="0" borderId="0" xfId="15" applyNumberFormat="1" applyFont="1" applyBorder="1">
      <alignment/>
      <protection/>
    </xf>
    <xf numFmtId="0" fontId="2" fillId="0" borderId="16" xfId="15" applyFont="1" applyBorder="1" applyAlignment="1">
      <alignment wrapText="1"/>
      <protection/>
    </xf>
    <xf numFmtId="0" fontId="2" fillId="0" borderId="17" xfId="15" applyFont="1" applyBorder="1" applyAlignment="1">
      <alignment wrapText="1"/>
      <protection/>
    </xf>
    <xf numFmtId="0" fontId="2" fillId="0" borderId="0" xfId="15" applyFont="1" applyBorder="1" applyAlignment="1">
      <alignment wrapText="1"/>
      <protection/>
    </xf>
    <xf numFmtId="0" fontId="2" fillId="0" borderId="10" xfId="15" applyFont="1" applyBorder="1" applyAlignment="1">
      <alignment horizontal="center" wrapText="1"/>
      <protection/>
    </xf>
    <xf numFmtId="10" fontId="0" fillId="0" borderId="0" xfId="15" applyNumberFormat="1" applyFont="1" applyBorder="1">
      <alignment/>
      <protection/>
    </xf>
    <xf numFmtId="3" fontId="0" fillId="0" borderId="18" xfId="15" applyNumberFormat="1" applyFont="1" applyBorder="1">
      <alignment/>
      <protection/>
    </xf>
    <xf numFmtId="3" fontId="0" fillId="0" borderId="19" xfId="15" applyNumberFormat="1" applyFont="1" applyBorder="1">
      <alignment/>
      <protection/>
    </xf>
    <xf numFmtId="0" fontId="0" fillId="0" borderId="20" xfId="0" applyBorder="1" applyAlignment="1">
      <alignment/>
    </xf>
    <xf numFmtId="0" fontId="2" fillId="0" borderId="21" xfId="15" applyFont="1" applyBorder="1">
      <alignment/>
      <protection/>
    </xf>
    <xf numFmtId="0" fontId="0" fillId="0" borderId="22" xfId="0" applyBorder="1" applyAlignment="1">
      <alignment/>
    </xf>
    <xf numFmtId="0" fontId="2" fillId="0" borderId="23" xfId="15" applyFont="1" applyBorder="1">
      <alignment/>
      <protection/>
    </xf>
    <xf numFmtId="0" fontId="2" fillId="0" borderId="24" xfId="15" applyFont="1" applyBorder="1">
      <alignment/>
      <protection/>
    </xf>
    <xf numFmtId="0" fontId="2" fillId="0" borderId="22" xfId="15" applyFont="1" applyBorder="1">
      <alignment/>
      <protection/>
    </xf>
    <xf numFmtId="0" fontId="4" fillId="0" borderId="25" xfId="15" applyFont="1" applyBorder="1">
      <alignment/>
      <protection/>
    </xf>
    <xf numFmtId="3" fontId="0" fillId="0" borderId="26" xfId="15" applyNumberFormat="1" applyFont="1" applyBorder="1">
      <alignment/>
      <protection/>
    </xf>
    <xf numFmtId="3" fontId="0" fillId="0" borderId="27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2" fillId="0" borderId="28" xfId="15" applyFont="1" applyBorder="1" applyAlignment="1">
      <alignment horizontal="center"/>
      <protection/>
    </xf>
    <xf numFmtId="0" fontId="2" fillId="0" borderId="29" xfId="15" applyFont="1" applyBorder="1" applyAlignment="1">
      <alignment horizontal="center"/>
      <protection/>
    </xf>
    <xf numFmtId="0" fontId="2" fillId="0" borderId="28" xfId="0" applyFont="1" applyBorder="1" applyAlignment="1">
      <alignment horizontal="center"/>
    </xf>
    <xf numFmtId="3" fontId="0" fillId="0" borderId="0" xfId="15" applyNumberFormat="1" applyFont="1">
      <alignment/>
      <protection/>
    </xf>
    <xf numFmtId="0" fontId="5" fillId="0" borderId="0" xfId="15" applyFont="1" applyBorder="1" applyAlignment="1">
      <alignment vertical="center"/>
      <protection/>
    </xf>
    <xf numFmtId="2" fontId="2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>
      <alignment/>
      <protection/>
    </xf>
    <xf numFmtId="2" fontId="2" fillId="0" borderId="0" xfId="15" applyNumberFormat="1" applyFont="1" applyBorder="1">
      <alignment/>
      <protection/>
    </xf>
    <xf numFmtId="2" fontId="4" fillId="0" borderId="14" xfId="15" applyNumberFormat="1" applyFont="1" applyBorder="1" applyAlignment="1">
      <alignment horizontal="center"/>
      <protection/>
    </xf>
    <xf numFmtId="2" fontId="0" fillId="0" borderId="10" xfId="0" applyNumberFormat="1" applyBorder="1" applyAlignment="1">
      <alignment/>
    </xf>
    <xf numFmtId="2" fontId="0" fillId="0" borderId="14" xfId="15" applyNumberFormat="1" applyFont="1" applyBorder="1" applyAlignment="1">
      <alignment horizontal="center"/>
      <protection/>
    </xf>
    <xf numFmtId="2" fontId="2" fillId="0" borderId="11" xfId="15" applyNumberFormat="1" applyFont="1" applyBorder="1">
      <alignment/>
      <protection/>
    </xf>
    <xf numFmtId="2" fontId="1" fillId="0" borderId="10" xfId="15" applyNumberFormat="1" applyFont="1" applyBorder="1" applyAlignment="1">
      <alignment horizontal="center"/>
      <protection/>
    </xf>
    <xf numFmtId="2" fontId="3" fillId="0" borderId="10" xfId="15" applyNumberFormat="1" applyFont="1" applyBorder="1">
      <alignment/>
      <protection/>
    </xf>
    <xf numFmtId="2" fontId="3" fillId="0" borderId="10" xfId="15" applyNumberFormat="1" applyFont="1" applyBorder="1">
      <alignment/>
      <protection/>
    </xf>
    <xf numFmtId="2" fontId="3" fillId="0" borderId="30" xfId="15" applyNumberFormat="1" applyFont="1" applyBorder="1" applyAlignment="1">
      <alignment horizontal="center"/>
      <protection/>
    </xf>
    <xf numFmtId="2" fontId="3" fillId="0" borderId="31" xfId="15" applyNumberFormat="1" applyFont="1" applyBorder="1" applyAlignment="1">
      <alignment horizontal="center"/>
      <protection/>
    </xf>
    <xf numFmtId="2" fontId="3" fillId="0" borderId="32" xfId="15" applyNumberFormat="1" applyFont="1" applyBorder="1" applyAlignment="1">
      <alignment horizontal="center"/>
      <protection/>
    </xf>
    <xf numFmtId="2" fontId="0" fillId="0" borderId="10" xfId="15" applyNumberFormat="1" applyFont="1" applyBorder="1">
      <alignment/>
      <protection/>
    </xf>
    <xf numFmtId="2" fontId="5" fillId="0" borderId="10" xfId="15" applyNumberFormat="1" applyFont="1" applyBorder="1" applyAlignment="1">
      <alignment horizontal="center"/>
      <protection/>
    </xf>
    <xf numFmtId="2" fontId="4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>
      <alignment/>
      <protection/>
    </xf>
    <xf numFmtId="2" fontId="3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 quotePrefix="1">
      <alignment horizontal="center"/>
      <protection/>
    </xf>
    <xf numFmtId="4" fontId="3" fillId="0" borderId="10" xfId="15" applyNumberFormat="1" applyFont="1" applyBorder="1">
      <alignment/>
      <protection/>
    </xf>
    <xf numFmtId="4" fontId="0" fillId="0" borderId="0" xfId="0" applyNumberFormat="1" applyAlignment="1">
      <alignment/>
    </xf>
    <xf numFmtId="2" fontId="2" fillId="0" borderId="0" xfId="15" applyNumberFormat="1" applyFont="1">
      <alignment/>
      <protection/>
    </xf>
    <xf numFmtId="3" fontId="2" fillId="0" borderId="0" xfId="15" applyNumberFormat="1" applyFont="1" applyFill="1">
      <alignment/>
      <protection/>
    </xf>
    <xf numFmtId="2" fontId="4" fillId="0" borderId="10" xfId="15" applyNumberFormat="1" applyFont="1" applyBorder="1" applyAlignment="1">
      <alignment horizontal="center" vertical="center"/>
      <protection/>
    </xf>
    <xf numFmtId="0" fontId="12" fillId="0" borderId="0" xfId="0" applyFont="1" applyAlignment="1">
      <alignment/>
    </xf>
    <xf numFmtId="2" fontId="4" fillId="0" borderId="0" xfId="15" applyNumberFormat="1" applyFont="1">
      <alignment/>
      <protection/>
    </xf>
    <xf numFmtId="0" fontId="4" fillId="0" borderId="10" xfId="15" applyFont="1" applyFill="1" applyBorder="1">
      <alignment/>
      <protection/>
    </xf>
    <xf numFmtId="0" fontId="4" fillId="0" borderId="0" xfId="15" applyFont="1" applyBorder="1">
      <alignment/>
      <protection/>
    </xf>
    <xf numFmtId="0" fontId="0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33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/>
      <protection/>
    </xf>
    <xf numFmtId="0" fontId="1" fillId="0" borderId="10" xfId="15" applyFont="1" applyBorder="1" applyAlignment="1">
      <alignment vertical="center"/>
      <protection/>
    </xf>
    <xf numFmtId="0" fontId="0" fillId="0" borderId="10" xfId="15" applyFont="1" applyBorder="1" applyAlignment="1">
      <alignment vertical="center"/>
      <protection/>
    </xf>
    <xf numFmtId="0" fontId="2" fillId="0" borderId="34" xfId="15" applyFont="1" applyBorder="1">
      <alignment/>
      <protection/>
    </xf>
    <xf numFmtId="0" fontId="4" fillId="0" borderId="35" xfId="15" applyFont="1" applyBorder="1">
      <alignment/>
      <protection/>
    </xf>
    <xf numFmtId="0" fontId="2" fillId="0" borderId="33" xfId="15" applyFont="1" applyBorder="1" applyAlignment="1">
      <alignment horizontal="center"/>
      <protection/>
    </xf>
    <xf numFmtId="3" fontId="0" fillId="0" borderId="36" xfId="15" applyNumberFormat="1" applyFont="1" applyBorder="1">
      <alignment/>
      <protection/>
    </xf>
    <xf numFmtId="3" fontId="0" fillId="0" borderId="37" xfId="15" applyNumberFormat="1" applyFont="1" applyBorder="1">
      <alignment/>
      <protection/>
    </xf>
    <xf numFmtId="0" fontId="0" fillId="0" borderId="37" xfId="0" applyBorder="1" applyAlignment="1">
      <alignment/>
    </xf>
    <xf numFmtId="2" fontId="3" fillId="0" borderId="38" xfId="15" applyNumberFormat="1" applyFont="1" applyBorder="1" applyAlignment="1">
      <alignment horizontal="center"/>
      <protection/>
    </xf>
    <xf numFmtId="0" fontId="3" fillId="0" borderId="10" xfId="15" applyFont="1" applyBorder="1">
      <alignment/>
      <protection/>
    </xf>
    <xf numFmtId="2" fontId="5" fillId="0" borderId="0" xfId="15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1" fillId="0" borderId="11" xfId="15" applyFont="1" applyBorder="1" applyAlignment="1">
      <alignment vertical="center"/>
      <protection/>
    </xf>
    <xf numFmtId="2" fontId="5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 applyAlignment="1">
      <alignment horizontal="center"/>
      <protection/>
    </xf>
    <xf numFmtId="4" fontId="4" fillId="0" borderId="10" xfId="15" applyNumberFormat="1" applyFont="1" applyBorder="1" applyAlignment="1">
      <alignment horizontal="center"/>
      <protection/>
    </xf>
    <xf numFmtId="4" fontId="5" fillId="0" borderId="10" xfId="15" applyNumberFormat="1" applyFont="1" applyBorder="1" applyAlignment="1">
      <alignment horizontal="center"/>
      <protection/>
    </xf>
    <xf numFmtId="0" fontId="5" fillId="0" borderId="10" xfId="15" applyFont="1" applyBorder="1" applyAlignment="1">
      <alignment horizontal="center" vertical="center" wrapText="1"/>
      <protection/>
    </xf>
    <xf numFmtId="3" fontId="4" fillId="0" borderId="10" xfId="15" applyNumberFormat="1" applyFont="1" applyBorder="1" applyAlignment="1">
      <alignment horizontal="center"/>
      <protection/>
    </xf>
    <xf numFmtId="0" fontId="4" fillId="0" borderId="10" xfId="15" applyFont="1" applyBorder="1" applyAlignment="1">
      <alignment horizontal="center"/>
      <protection/>
    </xf>
    <xf numFmtId="0" fontId="1" fillId="0" borderId="0" xfId="0" applyFont="1" applyAlignment="1">
      <alignment/>
    </xf>
    <xf numFmtId="0" fontId="5" fillId="0" borderId="33" xfId="15" applyFont="1" applyBorder="1">
      <alignment/>
      <protection/>
    </xf>
    <xf numFmtId="0" fontId="4" fillId="0" borderId="33" xfId="15" applyFont="1" applyBorder="1">
      <alignment/>
      <protection/>
    </xf>
    <xf numFmtId="4" fontId="5" fillId="0" borderId="33" xfId="15" applyNumberFormat="1" applyFont="1" applyBorder="1" applyAlignment="1">
      <alignment horizontal="center"/>
      <protection/>
    </xf>
    <xf numFmtId="4" fontId="5" fillId="0" borderId="39" xfId="15" applyNumberFormat="1" applyFont="1" applyBorder="1" applyAlignment="1">
      <alignment horizontal="center"/>
      <protection/>
    </xf>
    <xf numFmtId="4" fontId="5" fillId="0" borderId="40" xfId="15" applyNumberFormat="1" applyFont="1" applyBorder="1" applyAlignment="1">
      <alignment horizontal="center"/>
      <protection/>
    </xf>
    <xf numFmtId="4" fontId="4" fillId="0" borderId="39" xfId="15" applyNumberFormat="1" applyFont="1" applyBorder="1" applyAlignment="1">
      <alignment horizontal="center"/>
      <protection/>
    </xf>
    <xf numFmtId="4" fontId="4" fillId="0" borderId="40" xfId="15" applyNumberFormat="1" applyFont="1" applyBorder="1" applyAlignment="1">
      <alignment horizontal="center"/>
      <protection/>
    </xf>
    <xf numFmtId="4" fontId="5" fillId="0" borderId="41" xfId="15" applyNumberFormat="1" applyFont="1" applyBorder="1" applyAlignment="1">
      <alignment horizontal="center"/>
      <protection/>
    </xf>
    <xf numFmtId="0" fontId="4" fillId="0" borderId="39" xfId="15" applyFont="1" applyBorder="1" applyAlignment="1">
      <alignment horizontal="center"/>
      <protection/>
    </xf>
    <xf numFmtId="0" fontId="4" fillId="0" borderId="40" xfId="15" applyFont="1" applyBorder="1">
      <alignment/>
      <protection/>
    </xf>
    <xf numFmtId="0" fontId="4" fillId="0" borderId="41" xfId="15" applyFont="1" applyBorder="1">
      <alignment/>
      <protection/>
    </xf>
    <xf numFmtId="0" fontId="5" fillId="0" borderId="42" xfId="15" applyFont="1" applyBorder="1">
      <alignment/>
      <protection/>
    </xf>
    <xf numFmtId="2" fontId="5" fillId="0" borderId="39" xfId="15" applyNumberFormat="1" applyFont="1" applyBorder="1" applyAlignment="1">
      <alignment horizontal="center"/>
      <protection/>
    </xf>
    <xf numFmtId="2" fontId="4" fillId="0" borderId="40" xfId="15" applyNumberFormat="1" applyFont="1" applyBorder="1" applyAlignment="1">
      <alignment horizontal="center"/>
      <protection/>
    </xf>
    <xf numFmtId="2" fontId="5" fillId="0" borderId="40" xfId="15" applyNumberFormat="1" applyFont="1" applyBorder="1" applyAlignment="1">
      <alignment horizontal="center"/>
      <protection/>
    </xf>
    <xf numFmtId="2" fontId="4" fillId="0" borderId="39" xfId="15" applyNumberFormat="1" applyFont="1" applyBorder="1" applyAlignment="1">
      <alignment horizontal="center"/>
      <protection/>
    </xf>
    <xf numFmtId="2" fontId="5" fillId="0" borderId="41" xfId="15" applyNumberFormat="1" applyFont="1" applyBorder="1" applyAlignment="1">
      <alignment horizontal="center"/>
      <protection/>
    </xf>
    <xf numFmtId="2" fontId="5" fillId="0" borderId="29" xfId="15" applyNumberFormat="1" applyFont="1" applyBorder="1" applyAlignment="1">
      <alignment horizontal="center"/>
      <protection/>
    </xf>
    <xf numFmtId="2" fontId="5" fillId="0" borderId="42" xfId="15" applyNumberFormat="1" applyFont="1" applyBorder="1" applyAlignment="1">
      <alignment horizontal="center"/>
      <protection/>
    </xf>
    <xf numFmtId="3" fontId="2" fillId="0" borderId="10" xfId="15" applyNumberFormat="1" applyFont="1" applyFill="1" applyBorder="1" applyAlignment="1">
      <alignment horizontal="center" wrapText="1"/>
      <protection/>
    </xf>
    <xf numFmtId="3" fontId="3" fillId="0" borderId="10" xfId="15" applyNumberFormat="1" applyFont="1" applyBorder="1" applyAlignment="1">
      <alignment horizontal="center"/>
      <protection/>
    </xf>
    <xf numFmtId="4" fontId="4" fillId="0" borderId="0" xfId="15" applyNumberFormat="1" applyFont="1">
      <alignment/>
      <protection/>
    </xf>
    <xf numFmtId="0" fontId="4" fillId="0" borderId="43" xfId="15" applyFont="1" applyBorder="1" applyAlignment="1">
      <alignment horizontal="center"/>
      <protection/>
    </xf>
    <xf numFmtId="0" fontId="4" fillId="0" borderId="44" xfId="15" applyFont="1" applyBorder="1">
      <alignment/>
      <protection/>
    </xf>
    <xf numFmtId="4" fontId="4" fillId="0" borderId="43" xfId="15" applyNumberFormat="1" applyFont="1" applyBorder="1" applyAlignment="1">
      <alignment horizontal="center"/>
      <protection/>
    </xf>
    <xf numFmtId="2" fontId="4" fillId="0" borderId="43" xfId="15" applyNumberFormat="1" applyFont="1" applyBorder="1" applyAlignment="1">
      <alignment horizontal="center"/>
      <protection/>
    </xf>
    <xf numFmtId="2" fontId="4" fillId="0" borderId="11" xfId="15" applyNumberFormat="1" applyFont="1" applyBorder="1" applyAlignment="1">
      <alignment horizontal="center"/>
      <protection/>
    </xf>
    <xf numFmtId="1" fontId="4" fillId="0" borderId="0" xfId="15" applyNumberFormat="1" applyFont="1">
      <alignment/>
      <protection/>
    </xf>
    <xf numFmtId="3" fontId="4" fillId="0" borderId="17" xfId="15" applyNumberFormat="1" applyFont="1" applyBorder="1" applyAlignment="1">
      <alignment horizontal="center"/>
      <protection/>
    </xf>
    <xf numFmtId="4" fontId="4" fillId="0" borderId="17" xfId="15" applyNumberFormat="1" applyFont="1" applyBorder="1" applyAlignment="1">
      <alignment horizontal="center"/>
      <protection/>
    </xf>
    <xf numFmtId="3" fontId="2" fillId="0" borderId="10" xfId="15" applyNumberFormat="1" applyFont="1" applyBorder="1" applyAlignment="1">
      <alignment horizontal="right" vertical="center"/>
      <protection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9" xfId="0" applyBorder="1" applyAlignment="1">
      <alignment horizontal="center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3" fontId="1" fillId="0" borderId="41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4" fontId="0" fillId="0" borderId="39" xfId="0" applyNumberFormat="1" applyBorder="1" applyAlignment="1">
      <alignment horizontal="center"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0" fillId="0" borderId="46" xfId="0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/>
    </xf>
    <xf numFmtId="0" fontId="2" fillId="0" borderId="39" xfId="15" applyFont="1" applyBorder="1" applyAlignment="1">
      <alignment horizontal="center" vertical="center" wrapText="1"/>
      <protection/>
    </xf>
    <xf numFmtId="0" fontId="2" fillId="33" borderId="40" xfId="15" applyFont="1" applyFill="1" applyBorder="1" applyAlignment="1">
      <alignment vertical="center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48" xfId="15" applyFont="1" applyBorder="1" applyAlignment="1">
      <alignment horizontal="center" vertical="center" wrapText="1"/>
      <protection/>
    </xf>
    <xf numFmtId="0" fontId="2" fillId="33" borderId="49" xfId="15" applyFont="1" applyFill="1" applyBorder="1" applyAlignment="1">
      <alignment vertical="center" wrapText="1"/>
      <protection/>
    </xf>
    <xf numFmtId="3" fontId="0" fillId="0" borderId="48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49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1" fillId="0" borderId="41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/>
    </xf>
    <xf numFmtId="0" fontId="4" fillId="33" borderId="39" xfId="15" applyFont="1" applyFill="1" applyBorder="1" applyAlignment="1">
      <alignment horizontal="center"/>
      <protection/>
    </xf>
    <xf numFmtId="0" fontId="4" fillId="33" borderId="40" xfId="15" applyFont="1" applyFill="1" applyBorder="1">
      <alignment/>
      <protection/>
    </xf>
    <xf numFmtId="4" fontId="4" fillId="33" borderId="39" xfId="15" applyNumberFormat="1" applyFont="1" applyFill="1" applyBorder="1" applyAlignment="1">
      <alignment horizontal="center"/>
      <protection/>
    </xf>
    <xf numFmtId="4" fontId="4" fillId="33" borderId="10" xfId="15" applyNumberFormat="1" applyFont="1" applyFill="1" applyBorder="1" applyAlignment="1">
      <alignment horizontal="center"/>
      <protection/>
    </xf>
    <xf numFmtId="4" fontId="4" fillId="33" borderId="40" xfId="15" applyNumberFormat="1" applyFont="1" applyFill="1" applyBorder="1" applyAlignment="1">
      <alignment horizontal="center"/>
      <protection/>
    </xf>
    <xf numFmtId="2" fontId="4" fillId="33" borderId="39" xfId="15" applyNumberFormat="1" applyFont="1" applyFill="1" applyBorder="1" applyAlignment="1">
      <alignment horizontal="center"/>
      <protection/>
    </xf>
    <xf numFmtId="2" fontId="4" fillId="33" borderId="10" xfId="15" applyNumberFormat="1" applyFont="1" applyFill="1" applyBorder="1" applyAlignment="1">
      <alignment horizontal="center"/>
      <protection/>
    </xf>
    <xf numFmtId="2" fontId="4" fillId="33" borderId="40" xfId="15" applyNumberFormat="1" applyFont="1" applyFill="1" applyBorder="1" applyAlignment="1">
      <alignment horizontal="center"/>
      <protection/>
    </xf>
    <xf numFmtId="0" fontId="4" fillId="33" borderId="0" xfId="15" applyFont="1" applyFill="1">
      <alignment/>
      <protection/>
    </xf>
    <xf numFmtId="3" fontId="4" fillId="33" borderId="0" xfId="15" applyNumberFormat="1" applyFont="1" applyFill="1">
      <alignment/>
      <protection/>
    </xf>
    <xf numFmtId="2" fontId="4" fillId="33" borderId="0" xfId="15" applyNumberFormat="1" applyFont="1" applyFill="1" applyAlignment="1">
      <alignment horizontal="center"/>
      <protection/>
    </xf>
    <xf numFmtId="4" fontId="2" fillId="0" borderId="0" xfId="15" applyNumberFormat="1" applyFont="1" applyAlignment="1">
      <alignment vertical="center"/>
      <protection/>
    </xf>
    <xf numFmtId="0" fontId="4" fillId="0" borderId="41" xfId="15" applyFont="1" applyBorder="1" applyAlignment="1">
      <alignment horizontal="center" vertical="center"/>
      <protection/>
    </xf>
    <xf numFmtId="0" fontId="4" fillId="0" borderId="42" xfId="15" applyFont="1" applyBorder="1" applyAlignment="1">
      <alignment vertical="center"/>
      <protection/>
    </xf>
    <xf numFmtId="4" fontId="4" fillId="0" borderId="42" xfId="15" applyNumberFormat="1" applyFont="1" applyBorder="1" applyAlignment="1">
      <alignment horizontal="center" vertical="center"/>
      <protection/>
    </xf>
    <xf numFmtId="2" fontId="4" fillId="0" borderId="47" xfId="15" applyNumberFormat="1" applyFont="1" applyBorder="1" applyAlignment="1">
      <alignment horizontal="center" vertical="center"/>
      <protection/>
    </xf>
    <xf numFmtId="2" fontId="4" fillId="0" borderId="50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vertical="center"/>
      <protection/>
    </xf>
    <xf numFmtId="3" fontId="4" fillId="0" borderId="0" xfId="15" applyNumberFormat="1" applyFont="1" applyAlignment="1">
      <alignment vertical="center"/>
      <protection/>
    </xf>
    <xf numFmtId="2" fontId="4" fillId="0" borderId="0" xfId="15" applyNumberFormat="1" applyFont="1" applyAlignment="1">
      <alignment horizontal="center" vertical="center"/>
      <protection/>
    </xf>
    <xf numFmtId="0" fontId="4" fillId="0" borderId="39" xfId="15" applyFont="1" applyBorder="1" applyAlignment="1">
      <alignment horizontal="center" vertical="center"/>
      <protection/>
    </xf>
    <xf numFmtId="0" fontId="4" fillId="0" borderId="40" xfId="15" applyFont="1" applyBorder="1" applyAlignment="1">
      <alignment vertical="center"/>
      <protection/>
    </xf>
    <xf numFmtId="4" fontId="4" fillId="0" borderId="39" xfId="15" applyNumberFormat="1" applyFont="1" applyBorder="1" applyAlignment="1">
      <alignment horizontal="center" vertical="center"/>
      <protection/>
    </xf>
    <xf numFmtId="4" fontId="4" fillId="0" borderId="10" xfId="15" applyNumberFormat="1" applyFont="1" applyBorder="1" applyAlignment="1">
      <alignment horizontal="center" vertical="center"/>
      <protection/>
    </xf>
    <xf numFmtId="4" fontId="4" fillId="0" borderId="40" xfId="15" applyNumberFormat="1" applyFont="1" applyBorder="1" applyAlignment="1">
      <alignment horizontal="center" vertical="center"/>
      <protection/>
    </xf>
    <xf numFmtId="2" fontId="4" fillId="0" borderId="39" xfId="15" applyNumberFormat="1" applyFont="1" applyBorder="1" applyAlignment="1">
      <alignment horizontal="center" vertical="center"/>
      <protection/>
    </xf>
    <xf numFmtId="2" fontId="4" fillId="0" borderId="14" xfId="15" applyNumberFormat="1" applyFont="1" applyBorder="1" applyAlignment="1">
      <alignment horizontal="center" vertical="center"/>
      <protection/>
    </xf>
    <xf numFmtId="2" fontId="4" fillId="0" borderId="51" xfId="15" applyNumberFormat="1" applyFont="1" applyBorder="1" applyAlignment="1">
      <alignment horizontal="center" vertical="center"/>
      <protection/>
    </xf>
    <xf numFmtId="4" fontId="4" fillId="0" borderId="39" xfId="15" applyNumberFormat="1" applyFont="1" applyFill="1" applyBorder="1" applyAlignment="1">
      <alignment horizontal="center" vertical="center"/>
      <protection/>
    </xf>
    <xf numFmtId="0" fontId="4" fillId="0" borderId="43" xfId="15" applyFont="1" applyBorder="1" applyAlignment="1">
      <alignment horizontal="center" vertical="center"/>
      <protection/>
    </xf>
    <xf numFmtId="0" fontId="4" fillId="0" borderId="44" xfId="15" applyFont="1" applyBorder="1" applyAlignment="1">
      <alignment vertical="center"/>
      <protection/>
    </xf>
    <xf numFmtId="4" fontId="4" fillId="0" borderId="43" xfId="15" applyNumberFormat="1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/>
      <protection/>
    </xf>
    <xf numFmtId="4" fontId="4" fillId="0" borderId="11" xfId="15" applyNumberFormat="1" applyFont="1" applyBorder="1" applyAlignment="1">
      <alignment horizontal="center" vertical="center"/>
      <protection/>
    </xf>
    <xf numFmtId="4" fontId="4" fillId="0" borderId="44" xfId="15" applyNumberFormat="1" applyFont="1" applyBorder="1" applyAlignment="1">
      <alignment horizontal="center" vertical="center"/>
      <protection/>
    </xf>
    <xf numFmtId="2" fontId="4" fillId="0" borderId="43" xfId="15" applyNumberFormat="1" applyFont="1" applyBorder="1" applyAlignment="1">
      <alignment horizontal="center" vertical="center"/>
      <protection/>
    </xf>
    <xf numFmtId="2" fontId="4" fillId="0" borderId="17" xfId="15" applyNumberFormat="1" applyFont="1" applyBorder="1" applyAlignment="1">
      <alignment horizontal="center" vertical="center"/>
      <protection/>
    </xf>
    <xf numFmtId="2" fontId="4" fillId="0" borderId="52" xfId="15" applyNumberFormat="1" applyFont="1" applyBorder="1" applyAlignment="1">
      <alignment horizontal="center" vertical="center"/>
      <protection/>
    </xf>
    <xf numFmtId="4" fontId="4" fillId="0" borderId="29" xfId="15" applyNumberFormat="1" applyFont="1" applyBorder="1" applyAlignment="1">
      <alignment horizontal="center" vertical="center"/>
      <protection/>
    </xf>
    <xf numFmtId="2" fontId="4" fillId="0" borderId="41" xfId="15" applyNumberFormat="1" applyFont="1" applyBorder="1" applyAlignment="1">
      <alignment horizontal="center" vertical="center"/>
      <protection/>
    </xf>
    <xf numFmtId="0" fontId="4" fillId="0" borderId="42" xfId="15" applyFont="1" applyBorder="1" applyAlignment="1">
      <alignment horizontal="left" vertical="center"/>
      <protection/>
    </xf>
    <xf numFmtId="2" fontId="4" fillId="0" borderId="29" xfId="15" applyNumberFormat="1" applyFont="1" applyBorder="1" applyAlignment="1">
      <alignment horizontal="center" vertical="center"/>
      <protection/>
    </xf>
    <xf numFmtId="3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 vertical="top" wrapText="1"/>
    </xf>
    <xf numFmtId="4" fontId="0" fillId="0" borderId="0" xfId="15" applyNumberFormat="1" applyFont="1" applyFill="1">
      <alignment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vertical="center"/>
    </xf>
    <xf numFmtId="4" fontId="4" fillId="0" borderId="46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4" fontId="5" fillId="0" borderId="41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13" fillId="0" borderId="42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" fontId="4" fillId="0" borderId="43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2" fillId="0" borderId="0" xfId="15" applyNumberFormat="1" applyFont="1">
      <alignment/>
      <protection/>
    </xf>
    <xf numFmtId="0" fontId="2" fillId="0" borderId="14" xfId="15" applyFont="1" applyBorder="1" applyAlignment="1">
      <alignment horizontal="center"/>
      <protection/>
    </xf>
    <xf numFmtId="4" fontId="4" fillId="0" borderId="17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/>
    </xf>
    <xf numFmtId="3" fontId="2" fillId="33" borderId="10" xfId="15" applyNumberFormat="1" applyFont="1" applyFill="1" applyBorder="1">
      <alignment/>
      <protection/>
    </xf>
    <xf numFmtId="4" fontId="4" fillId="0" borderId="0" xfId="0" applyNumberFormat="1" applyFont="1" applyAlignment="1">
      <alignment vertical="center"/>
    </xf>
    <xf numFmtId="3" fontId="2" fillId="0" borderId="10" xfId="15" applyNumberFormat="1" applyFont="1" applyBorder="1" applyAlignment="1">
      <alignment horizontal="right" vertical="center"/>
      <protection/>
    </xf>
    <xf numFmtId="4" fontId="4" fillId="0" borderId="0" xfId="15" applyNumberFormat="1" applyFont="1" applyAlignment="1">
      <alignment vertical="center"/>
      <protection/>
    </xf>
    <xf numFmtId="0" fontId="2" fillId="0" borderId="0" xfId="15" applyFont="1" applyBorder="1" applyAlignment="1">
      <alignment horizontal="center"/>
      <protection/>
    </xf>
    <xf numFmtId="2" fontId="3" fillId="0" borderId="10" xfId="15" applyNumberFormat="1" applyFont="1" applyBorder="1" applyAlignment="1">
      <alignment horizontal="center"/>
      <protection/>
    </xf>
    <xf numFmtId="4" fontId="1" fillId="0" borderId="0" xfId="0" applyNumberFormat="1" applyFont="1" applyFill="1" applyBorder="1" applyAlignment="1">
      <alignment vertical="center"/>
    </xf>
    <xf numFmtId="10" fontId="4" fillId="0" borderId="0" xfId="15" applyNumberFormat="1" applyFont="1">
      <alignment/>
      <protection/>
    </xf>
    <xf numFmtId="0" fontId="4" fillId="0" borderId="0" xfId="0" applyFont="1" applyAlignment="1">
      <alignment/>
    </xf>
    <xf numFmtId="17" fontId="4" fillId="0" borderId="53" xfId="0" applyNumberFormat="1" applyFont="1" applyBorder="1" applyAlignment="1">
      <alignment horizontal="left" vertical="center"/>
    </xf>
    <xf numFmtId="17" fontId="4" fillId="0" borderId="54" xfId="0" applyNumberFormat="1" applyFont="1" applyBorder="1" applyAlignment="1">
      <alignment horizontal="left" vertical="center"/>
    </xf>
    <xf numFmtId="17" fontId="5" fillId="0" borderId="55" xfId="0" applyNumberFormat="1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33" borderId="10" xfId="15" applyFont="1" applyFill="1" applyBorder="1" applyAlignment="1">
      <alignment vertical="center" wrapText="1"/>
      <protection/>
    </xf>
    <xf numFmtId="3" fontId="4" fillId="0" borderId="14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horizontal="center" vertical="center" wrapText="1"/>
      <protection/>
    </xf>
    <xf numFmtId="3" fontId="4" fillId="0" borderId="10" xfId="15" applyNumberFormat="1" applyFont="1" applyBorder="1" applyAlignment="1">
      <alignment horizontal="center" vertical="center"/>
      <protection/>
    </xf>
    <xf numFmtId="3" fontId="4" fillId="0" borderId="0" xfId="15" applyNumberFormat="1" applyFont="1" applyBorder="1" applyAlignment="1">
      <alignment horizontal="center" vertical="center"/>
      <protection/>
    </xf>
    <xf numFmtId="3" fontId="4" fillId="0" borderId="0" xfId="0" applyNumberFormat="1" applyFont="1" applyAlignment="1">
      <alignment/>
    </xf>
    <xf numFmtId="0" fontId="4" fillId="33" borderId="10" xfId="15" applyFont="1" applyFill="1" applyBorder="1" applyAlignment="1">
      <alignment horizontal="center" vertical="center" wrapText="1"/>
      <protection/>
    </xf>
    <xf numFmtId="3" fontId="4" fillId="0" borderId="14" xfId="15" applyNumberFormat="1" applyFont="1" applyBorder="1" applyAlignment="1">
      <alignment horizontal="center"/>
      <protection/>
    </xf>
    <xf numFmtId="3" fontId="4" fillId="0" borderId="56" xfId="15" applyNumberFormat="1" applyFont="1" applyBorder="1" applyAlignment="1">
      <alignment horizontal="center" vertical="center"/>
      <protection/>
    </xf>
    <xf numFmtId="3" fontId="4" fillId="33" borderId="10" xfId="15" applyNumberFormat="1" applyFont="1" applyFill="1" applyBorder="1" applyAlignment="1">
      <alignment horizontal="center" vertical="center"/>
      <protection/>
    </xf>
    <xf numFmtId="3" fontId="4" fillId="0" borderId="0" xfId="15" applyNumberFormat="1" applyFont="1" applyAlignment="1">
      <alignment horizontal="center" vertical="center"/>
      <protection/>
    </xf>
    <xf numFmtId="0" fontId="4" fillId="0" borderId="0" xfId="15" applyFont="1" applyAlignment="1">
      <alignment horizontal="center" vertical="center"/>
      <protection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15" applyFont="1" applyBorder="1">
      <alignment/>
      <protection/>
    </xf>
    <xf numFmtId="0" fontId="4" fillId="0" borderId="14" xfId="15" applyFont="1" applyBorder="1" applyAlignment="1">
      <alignment horizontal="center"/>
      <protection/>
    </xf>
    <xf numFmtId="3" fontId="4" fillId="0" borderId="0" xfId="15" applyNumberFormat="1" applyFont="1" applyFill="1">
      <alignment/>
      <protection/>
    </xf>
    <xf numFmtId="3" fontId="4" fillId="0" borderId="0" xfId="0" applyNumberFormat="1" applyFont="1" applyFill="1" applyAlignment="1">
      <alignment/>
    </xf>
    <xf numFmtId="0" fontId="4" fillId="0" borderId="10" xfId="15" applyFont="1" applyBorder="1" applyAlignment="1">
      <alignment/>
      <protection/>
    </xf>
    <xf numFmtId="3" fontId="4" fillId="33" borderId="10" xfId="15" applyNumberFormat="1" applyFont="1" applyFill="1" applyBorder="1" applyAlignment="1" applyProtection="1">
      <alignment horizontal="right" vertical="center"/>
      <protection/>
    </xf>
    <xf numFmtId="3" fontId="4" fillId="0" borderId="10" xfId="15" applyNumberFormat="1" applyFont="1" applyBorder="1" applyAlignment="1">
      <alignment horizontal="right"/>
      <protection/>
    </xf>
    <xf numFmtId="3" fontId="4" fillId="0" borderId="10" xfId="15" applyNumberFormat="1" applyFont="1" applyFill="1" applyBorder="1" applyAlignment="1">
      <alignment horizontal="right"/>
      <protection/>
    </xf>
    <xf numFmtId="3" fontId="5" fillId="0" borderId="10" xfId="15" applyNumberFormat="1" applyFont="1" applyBorder="1" applyAlignment="1">
      <alignment horizontal="right"/>
      <protection/>
    </xf>
    <xf numFmtId="2" fontId="4" fillId="0" borderId="10" xfId="15" applyNumberFormat="1" applyFont="1" applyBorder="1" applyAlignment="1">
      <alignment horizontal="right"/>
      <protection/>
    </xf>
    <xf numFmtId="10" fontId="4" fillId="0" borderId="0" xfId="15" applyNumberFormat="1" applyFont="1" applyBorder="1" applyAlignment="1">
      <alignment horizontal="right"/>
      <protection/>
    </xf>
    <xf numFmtId="10" fontId="4" fillId="0" borderId="0" xfId="15" applyNumberFormat="1" applyFont="1" applyFill="1" applyBorder="1" applyAlignment="1">
      <alignment horizontal="right"/>
      <protection/>
    </xf>
    <xf numFmtId="3" fontId="4" fillId="0" borderId="10" xfId="0" applyNumberFormat="1" applyFont="1" applyBorder="1" applyAlignment="1">
      <alignment horizontal="right"/>
    </xf>
    <xf numFmtId="2" fontId="4" fillId="0" borderId="14" xfId="15" applyNumberFormat="1" applyFont="1" applyBorder="1" applyAlignment="1" quotePrefix="1">
      <alignment horizontal="center"/>
      <protection/>
    </xf>
    <xf numFmtId="0" fontId="2" fillId="0" borderId="11" xfId="15" applyFont="1" applyBorder="1" applyAlignment="1">
      <alignment vertical="center" wrapText="1"/>
      <protection/>
    </xf>
    <xf numFmtId="0" fontId="2" fillId="0" borderId="12" xfId="15" applyFont="1" applyBorder="1" applyAlignment="1">
      <alignment vertical="center"/>
      <protection/>
    </xf>
    <xf numFmtId="0" fontId="2" fillId="0" borderId="12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vertical="center"/>
      <protection/>
    </xf>
    <xf numFmtId="0" fontId="2" fillId="0" borderId="0" xfId="15" applyFont="1" applyAlignment="1">
      <alignment horizontal="center" vertical="center"/>
      <protection/>
    </xf>
    <xf numFmtId="4" fontId="4" fillId="0" borderId="44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3" fontId="2" fillId="0" borderId="10" xfId="15" applyNumberFormat="1" applyFont="1" applyBorder="1" applyAlignment="1" quotePrefix="1">
      <alignment horizontal="center" vertical="center"/>
      <protection/>
    </xf>
    <xf numFmtId="2" fontId="2" fillId="0" borderId="0" xfId="15" applyNumberFormat="1" applyFont="1" applyBorder="1">
      <alignment/>
      <protection/>
    </xf>
    <xf numFmtId="0" fontId="2" fillId="0" borderId="16" xfId="15" applyFont="1" applyBorder="1">
      <alignment/>
      <protection/>
    </xf>
    <xf numFmtId="0" fontId="2" fillId="0" borderId="0" xfId="15" applyFont="1" applyFill="1" applyBorder="1">
      <alignment/>
      <protection/>
    </xf>
    <xf numFmtId="0" fontId="6" fillId="0" borderId="12" xfId="15" applyFont="1" applyBorder="1" applyAlignment="1">
      <alignment horizontal="center" vertical="center" wrapText="1"/>
      <protection/>
    </xf>
    <xf numFmtId="0" fontId="6" fillId="0" borderId="13" xfId="15" applyFont="1" applyBorder="1" applyAlignment="1">
      <alignment horizontal="center" vertical="center" wrapText="1"/>
      <protection/>
    </xf>
    <xf numFmtId="0" fontId="6" fillId="0" borderId="14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1" fillId="0" borderId="11" xfId="15" applyFont="1" applyBorder="1" applyAlignment="1">
      <alignment horizontal="center" vertical="center" wrapText="1"/>
      <protection/>
    </xf>
    <xf numFmtId="0" fontId="1" fillId="0" borderId="33" xfId="15" applyFont="1" applyBorder="1" applyAlignment="1">
      <alignment horizontal="center" vertical="center" wrapText="1"/>
      <protection/>
    </xf>
    <xf numFmtId="0" fontId="1" fillId="0" borderId="12" xfId="15" applyFont="1" applyBorder="1" applyAlignment="1">
      <alignment horizontal="center" vertical="center"/>
      <protection/>
    </xf>
    <xf numFmtId="0" fontId="1" fillId="0" borderId="13" xfId="15" applyFont="1" applyBorder="1" applyAlignment="1">
      <alignment horizontal="center" vertical="center"/>
      <protection/>
    </xf>
    <xf numFmtId="0" fontId="1" fillId="0" borderId="14" xfId="15" applyFont="1" applyBorder="1" applyAlignment="1">
      <alignment horizontal="center" vertical="center"/>
      <protection/>
    </xf>
    <xf numFmtId="0" fontId="3" fillId="0" borderId="12" xfId="15" applyFont="1" applyBorder="1" applyAlignment="1">
      <alignment horizontal="center" vertical="center"/>
      <protection/>
    </xf>
    <xf numFmtId="0" fontId="3" fillId="0" borderId="13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7" xfId="15" applyFont="1" applyBorder="1" applyAlignment="1">
      <alignment horizontal="center" vertical="center" wrapText="1"/>
      <protection/>
    </xf>
    <xf numFmtId="0" fontId="3" fillId="0" borderId="57" xfId="15" applyFont="1" applyBorder="1" applyAlignment="1">
      <alignment horizontal="center" vertical="center" wrapText="1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58" xfId="15" applyFont="1" applyBorder="1" applyAlignment="1">
      <alignment horizontal="center" vertical="center" wrapText="1"/>
      <protection/>
    </xf>
    <xf numFmtId="0" fontId="5" fillId="0" borderId="59" xfId="15" applyFont="1" applyBorder="1" applyAlignment="1">
      <alignment horizontal="center" vertical="center" wrapText="1"/>
      <protection/>
    </xf>
    <xf numFmtId="0" fontId="5" fillId="0" borderId="60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5" fillId="0" borderId="40" xfId="15" applyFont="1" applyBorder="1" applyAlignment="1">
      <alignment horizontal="center" vertical="center" wrapText="1"/>
      <protection/>
    </xf>
    <xf numFmtId="0" fontId="5" fillId="0" borderId="39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wrapText="1"/>
      <protection/>
    </xf>
    <xf numFmtId="0" fontId="5" fillId="0" borderId="14" xfId="15" applyFont="1" applyBorder="1" applyAlignment="1">
      <alignment horizontal="center" wrapText="1"/>
      <protection/>
    </xf>
    <xf numFmtId="0" fontId="5" fillId="0" borderId="45" xfId="15" applyFont="1" applyBorder="1" applyAlignment="1">
      <alignment horizontal="center" vertical="center" wrapText="1"/>
      <protection/>
    </xf>
    <xf numFmtId="0" fontId="5" fillId="0" borderId="61" xfId="15" applyFont="1" applyBorder="1" applyAlignment="1">
      <alignment horizontal="center" vertical="center" wrapText="1"/>
      <protection/>
    </xf>
    <xf numFmtId="0" fontId="5" fillId="0" borderId="46" xfId="15" applyFont="1" applyBorder="1" applyAlignment="1">
      <alignment horizontal="center" vertical="center" wrapText="1"/>
      <protection/>
    </xf>
    <xf numFmtId="0" fontId="5" fillId="0" borderId="48" xfId="15" applyFont="1" applyBorder="1" applyAlignment="1">
      <alignment horizontal="center" vertical="center" wrapText="1"/>
      <protection/>
    </xf>
    <xf numFmtId="0" fontId="0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8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6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46" xfId="15" applyFont="1" applyBorder="1" applyAlignment="1">
      <alignment horizontal="center" vertical="center" wrapText="1"/>
      <protection/>
    </xf>
    <xf numFmtId="0" fontId="3" fillId="0" borderId="39" xfId="15" applyFont="1" applyBorder="1" applyAlignment="1">
      <alignment horizontal="center" vertical="center" wrapText="1"/>
      <protection/>
    </xf>
    <xf numFmtId="0" fontId="3" fillId="0" borderId="41" xfId="15" applyFont="1" applyBorder="1" applyAlignment="1">
      <alignment horizontal="center" vertical="center" wrapText="1"/>
      <protection/>
    </xf>
    <xf numFmtId="0" fontId="3" fillId="0" borderId="45" xfId="15" applyFont="1" applyBorder="1" applyAlignment="1">
      <alignment horizontal="center" vertical="center" wrapText="1"/>
      <protection/>
    </xf>
    <xf numFmtId="0" fontId="3" fillId="0" borderId="40" xfId="15" applyFont="1" applyBorder="1" applyAlignment="1">
      <alignment horizontal="center" vertical="center" wrapText="1"/>
      <protection/>
    </xf>
    <xf numFmtId="0" fontId="3" fillId="0" borderId="42" xfId="15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11" xfId="15" applyFont="1" applyBorder="1" applyAlignment="1">
      <alignment horizontal="center" wrapText="1"/>
      <protection/>
    </xf>
    <xf numFmtId="0" fontId="3" fillId="0" borderId="33" xfId="15" applyFont="1" applyBorder="1" applyAlignment="1">
      <alignment horizontal="center" wrapText="1"/>
      <protection/>
    </xf>
    <xf numFmtId="0" fontId="3" fillId="0" borderId="1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 wrapText="1"/>
      <protection/>
    </xf>
    <xf numFmtId="0" fontId="1" fillId="0" borderId="11" xfId="15" applyFont="1" applyBorder="1" applyAlignment="1">
      <alignment horizontal="center" wrapText="1"/>
      <protection/>
    </xf>
    <xf numFmtId="0" fontId="1" fillId="0" borderId="33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56" xfId="15" applyFont="1" applyBorder="1" applyAlignment="1">
      <alignment horizontal="center" vertical="center" wrapText="1"/>
      <protection/>
    </xf>
    <xf numFmtId="0" fontId="3" fillId="0" borderId="33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/>
      <protection/>
    </xf>
    <xf numFmtId="0" fontId="3" fillId="0" borderId="10" xfId="15" applyFont="1" applyBorder="1" applyAlignment="1">
      <alignment horizontal="center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56" xfId="15" applyFont="1" applyBorder="1" applyAlignment="1">
      <alignment horizontal="center" wrapText="1"/>
      <protection/>
    </xf>
    <xf numFmtId="0" fontId="2" fillId="0" borderId="33" xfId="15" applyFont="1" applyBorder="1" applyAlignment="1">
      <alignment horizontal="center" wrapText="1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33" xfId="15" applyFont="1" applyBorder="1" applyAlignment="1">
      <alignment horizontal="center" wrapText="1"/>
      <protection/>
    </xf>
    <xf numFmtId="0" fontId="3" fillId="0" borderId="33" xfId="15" applyFont="1" applyBorder="1" applyAlignment="1">
      <alignment horizontal="center" wrapText="1"/>
      <protection/>
    </xf>
    <xf numFmtId="0" fontId="2" fillId="0" borderId="10" xfId="15" applyFont="1" applyBorder="1" applyAlignment="1">
      <alignment horizontal="center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33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2" fillId="0" borderId="56" xfId="15" applyFont="1" applyBorder="1" applyAlignment="1">
      <alignment horizontal="center" vertical="center" wrapText="1"/>
      <protection/>
    </xf>
    <xf numFmtId="0" fontId="2" fillId="0" borderId="33" xfId="15" applyFont="1" applyBorder="1" applyAlignment="1">
      <alignment horizontal="center" vertical="center" wrapText="1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56" xfId="15" applyFont="1" applyBorder="1" applyAlignment="1">
      <alignment horizontal="center" vertical="center" wrapText="1"/>
      <protection/>
    </xf>
    <xf numFmtId="0" fontId="5" fillId="0" borderId="33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center" vertical="center"/>
      <protection/>
    </xf>
    <xf numFmtId="0" fontId="2" fillId="0" borderId="12" xfId="15" applyFont="1" applyBorder="1" applyAlignment="1">
      <alignment horizontal="center" vertical="center"/>
      <protection/>
    </xf>
    <xf numFmtId="0" fontId="2" fillId="0" borderId="13" xfId="15" applyFont="1" applyBorder="1" applyAlignment="1">
      <alignment horizontal="center" vertical="center"/>
      <protection/>
    </xf>
    <xf numFmtId="0" fontId="2" fillId="0" borderId="14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horizontal="center" wrapText="1"/>
      <protection/>
    </xf>
    <xf numFmtId="0" fontId="4" fillId="0" borderId="10" xfId="15" applyFont="1" applyBorder="1" applyAlignment="1">
      <alignment horizontal="center"/>
      <protection/>
    </xf>
    <xf numFmtId="0" fontId="5" fillId="0" borderId="10" xfId="15" applyFont="1" applyBorder="1" applyAlignment="1">
      <alignment horizontal="center" wrapText="1"/>
      <protection/>
    </xf>
    <xf numFmtId="0" fontId="4" fillId="0" borderId="11" xfId="15" applyFont="1" applyBorder="1" applyAlignment="1">
      <alignment horizontal="center" wrapText="1"/>
      <protection/>
    </xf>
    <xf numFmtId="0" fontId="4" fillId="0" borderId="33" xfId="15" applyFont="1" applyBorder="1" applyAlignment="1">
      <alignment horizontal="center" wrapText="1"/>
      <protection/>
    </xf>
    <xf numFmtId="0" fontId="5" fillId="0" borderId="10" xfId="15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4" fillId="0" borderId="10" xfId="15" applyFont="1" applyFill="1" applyBorder="1" applyAlignment="1">
      <alignment horizontal="center" wrapText="1"/>
      <protection/>
    </xf>
    <xf numFmtId="0" fontId="2" fillId="0" borderId="33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3" fillId="0" borderId="33" xfId="15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33" xfId="15" applyFont="1" applyFill="1" applyBorder="1" applyAlignment="1">
      <alignment horizontal="center" vertical="center" wrapText="1"/>
      <protection/>
    </xf>
    <xf numFmtId="0" fontId="3" fillId="0" borderId="56" xfId="15" applyFont="1" applyBorder="1" applyAlignment="1">
      <alignment horizontal="center" vertical="center" wrapText="1"/>
      <protection/>
    </xf>
    <xf numFmtId="0" fontId="3" fillId="0" borderId="56" xfId="15" applyFont="1" applyFill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3" fillId="0" borderId="33" xfId="15" applyFont="1" applyBorder="1" applyAlignment="1">
      <alignment horizontal="center" vertical="center" wrapText="1"/>
      <protection/>
    </xf>
    <xf numFmtId="0" fontId="1" fillId="0" borderId="56" xfId="15" applyFont="1" applyBorder="1" applyAlignment="1">
      <alignment horizontal="center" wrapText="1"/>
      <protection/>
    </xf>
    <xf numFmtId="0" fontId="4" fillId="0" borderId="0" xfId="15" applyFont="1" applyAlignment="1">
      <alignment horizontal="center"/>
      <protection/>
    </xf>
    <xf numFmtId="2" fontId="4" fillId="0" borderId="70" xfId="15" applyNumberFormat="1" applyFont="1" applyBorder="1" applyAlignment="1">
      <alignment horizontal="center" vertical="center"/>
      <protection/>
    </xf>
    <xf numFmtId="2" fontId="4" fillId="0" borderId="47" xfId="15" applyNumberFormat="1" applyFont="1" applyBorder="1" applyAlignment="1">
      <alignment horizontal="center" vertical="center"/>
      <protection/>
    </xf>
    <xf numFmtId="2" fontId="4" fillId="0" borderId="71" xfId="15" applyNumberFormat="1" applyFont="1" applyBorder="1" applyAlignment="1">
      <alignment horizontal="center" vertical="center"/>
      <protection/>
    </xf>
    <xf numFmtId="0" fontId="5" fillId="0" borderId="49" xfId="15" applyFont="1" applyBorder="1" applyAlignment="1">
      <alignment horizontal="center" vertical="center" wrapText="1"/>
      <protection/>
    </xf>
    <xf numFmtId="4" fontId="4" fillId="0" borderId="70" xfId="15" applyNumberFormat="1" applyFont="1" applyBorder="1" applyAlignment="1">
      <alignment horizontal="center" vertical="center"/>
      <protection/>
    </xf>
    <xf numFmtId="4" fontId="4" fillId="0" borderId="47" xfId="15" applyNumberFormat="1" applyFont="1" applyBorder="1" applyAlignment="1">
      <alignment horizontal="center" vertical="center"/>
      <protection/>
    </xf>
    <xf numFmtId="4" fontId="4" fillId="0" borderId="71" xfId="15" applyNumberFormat="1" applyFont="1" applyBorder="1" applyAlignment="1">
      <alignment horizontal="center" vertical="center"/>
      <protection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51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opproj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8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BSNL Total Market Share</a:t>
            </a:r>
          </a:p>
        </c:rich>
      </c:tx>
      <c:layout>
        <c:manualLayout>
          <c:xMode val="factor"/>
          <c:yMode val="factor"/>
          <c:x val="0.086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"/>
          <c:w val="0.98625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'BSNL mkt share'!$B$1</c:f>
              <c:strCache>
                <c:ptCount val="1"/>
                <c:pt idx="0">
                  <c:v>BSNL 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'BSNL mkt share'!$A$2:$A$4</c:f>
              <c:strCache/>
            </c:strRef>
          </c:cat>
          <c:val>
            <c:numRef>
              <c:f>'BSNL mkt share'!$B$2:$B$4</c:f>
              <c:numCache/>
            </c:numRef>
          </c:val>
        </c:ser>
        <c:axId val="57562809"/>
        <c:axId val="50595066"/>
      </c:barChart>
      <c:catAx>
        <c:axId val="57562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95066"/>
        <c:crosses val="autoZero"/>
        <c:auto val="1"/>
        <c:lblOffset val="100"/>
        <c:tickLblSkip val="1"/>
        <c:noMultiLvlLbl val="0"/>
      </c:catAx>
      <c:valAx>
        <c:axId val="50595066"/>
        <c:scaling>
          <c:orientation val="minMax"/>
          <c:max val="13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62809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47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75"/>
          <c:y val="0.15175"/>
          <c:w val="0.9585"/>
          <c:h val="0.83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'BSNL mkt share'!$E$1</c:f>
              <c:strCache>
                <c:ptCount val="1"/>
                <c:pt idx="0">
                  <c:v>BSNL Wireline Market Share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'BSNL mkt share'!$D$2:$D$4</c:f>
              <c:strCache/>
            </c:strRef>
          </c:cat>
          <c:val>
            <c:numRef>
              <c:f>'BSNL mkt share'!$E$2:$E$4</c:f>
              <c:numCache/>
            </c:numRef>
          </c:val>
        </c:ser>
        <c:overlap val="100"/>
        <c:axId val="344955"/>
        <c:axId val="22422076"/>
      </c:barChart>
      <c:catAx>
        <c:axId val="344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22076"/>
        <c:crosses val="autoZero"/>
        <c:auto val="1"/>
        <c:lblOffset val="100"/>
        <c:tickLblSkip val="1"/>
        <c:noMultiLvlLbl val="0"/>
      </c:catAx>
      <c:valAx>
        <c:axId val="22422076"/>
        <c:scaling>
          <c:orientation val="minMax"/>
          <c:max val="70"/>
          <c:min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955"/>
        <c:crossesAt val="1"/>
        <c:crossBetween val="between"/>
        <c:dispUnits/>
        <c:majorUnit val="5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1625"/>
          <c:w val="0.96125"/>
          <c:h val="0.82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'BSNL mkt share'!$I$1</c:f>
              <c:strCache>
                <c:ptCount val="1"/>
                <c:pt idx="0">
                  <c:v>BSNL Wireless 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'BSNL mkt share'!$H$2:$H$4</c:f>
              <c:strCache/>
            </c:strRef>
          </c:cat>
          <c:val>
            <c:numRef>
              <c:f>'BSNL mkt share'!$I$2:$I$4</c:f>
              <c:numCache/>
            </c:numRef>
          </c:val>
        </c:ser>
        <c:overlap val="100"/>
        <c:axId val="48148797"/>
        <c:axId val="42664062"/>
      </c:barChart>
      <c:catAx>
        <c:axId val="48148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64062"/>
        <c:crosses val="autoZero"/>
        <c:auto val="1"/>
        <c:lblOffset val="100"/>
        <c:tickLblSkip val="1"/>
        <c:noMultiLvlLbl val="0"/>
      </c:catAx>
      <c:valAx>
        <c:axId val="42664062"/>
        <c:scaling>
          <c:orientation val="minMax"/>
          <c:max val="11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48797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75"/>
          <c:y val="0.1735"/>
          <c:w val="0.9685"/>
          <c:h val="0.6235"/>
        </c:manualLayout>
      </c:layout>
      <c:pieChart>
        <c:varyColors val="1"/>
        <c:ser>
          <c:idx val="0"/>
          <c:order val="0"/>
          <c:tx>
            <c:strRef>
              <c:f>'All opr mkt share'!$B$1</c:f>
              <c:strCache>
                <c:ptCount val="1"/>
                <c:pt idx="0">
                  <c:v>Wireline 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'All opr mkt share'!$A$2:$A$7</c:f>
              <c:strCache/>
            </c:strRef>
          </c:cat>
          <c:val>
            <c:numRef>
              <c:f>'All opr mkt share'!$B$2:$B$7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425"/>
          <c:y val="0.191"/>
          <c:w val="0.89875"/>
          <c:h val="0.62725"/>
        </c:manualLayout>
      </c:layout>
      <c:pieChart>
        <c:varyColors val="1"/>
        <c:ser>
          <c:idx val="0"/>
          <c:order val="0"/>
          <c:tx>
            <c:strRef>
              <c:f>'All opr mkt share'!$H$1</c:f>
              <c:strCache>
                <c:ptCount val="1"/>
                <c:pt idx="0">
                  <c:v>Wireless 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'All opr mkt share'!$G$2:$G$10</c:f>
              <c:strCache/>
            </c:strRef>
          </c:cat>
          <c:val>
            <c:numRef>
              <c:f>'All opr mkt share'!$H$2:$H$10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825"/>
          <c:y val="0.17775"/>
          <c:w val="0.8965"/>
          <c:h val="0.658"/>
        </c:manualLayout>
      </c:layout>
      <c:pieChart>
        <c:varyColors val="1"/>
        <c:ser>
          <c:idx val="0"/>
          <c:order val="0"/>
          <c:tx>
            <c:strRef>
              <c:f>'All opr mkt share'!$N$1</c:f>
              <c:strCache>
                <c:ptCount val="1"/>
                <c:pt idx="0">
                  <c:v>Total Telephone 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'All opr mkt share'!$M$2:$M$10</c:f>
              <c:strCache/>
            </c:strRef>
          </c:cat>
          <c:val>
            <c:numRef>
              <c:f>'All opr mkt share'!$N$2:$N$10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5</xdr:col>
      <xdr:colOff>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0" y="1362075"/>
        <a:ext cx="30765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8</xdr:row>
      <xdr:rowOff>9525</xdr:rowOff>
    </xdr:from>
    <xdr:to>
      <xdr:col>10</xdr:col>
      <xdr:colOff>561975</xdr:colOff>
      <xdr:row>32</xdr:row>
      <xdr:rowOff>47625</xdr:rowOff>
    </xdr:to>
    <xdr:graphicFrame>
      <xdr:nvGraphicFramePr>
        <xdr:cNvPr id="2" name="Chart 2"/>
        <xdr:cNvGraphicFramePr/>
      </xdr:nvGraphicFramePr>
      <xdr:xfrm>
        <a:off x="3200400" y="1371600"/>
        <a:ext cx="3152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47625</xdr:colOff>
      <xdr:row>7</xdr:row>
      <xdr:rowOff>152400</xdr:rowOff>
    </xdr:from>
    <xdr:to>
      <xdr:col>17</xdr:col>
      <xdr:colOff>209550</xdr:colOff>
      <xdr:row>31</xdr:row>
      <xdr:rowOff>142875</xdr:rowOff>
    </xdr:to>
    <xdr:graphicFrame>
      <xdr:nvGraphicFramePr>
        <xdr:cNvPr id="3" name="Chart 3"/>
        <xdr:cNvGraphicFramePr/>
      </xdr:nvGraphicFramePr>
      <xdr:xfrm>
        <a:off x="6486525" y="1352550"/>
        <a:ext cx="331470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9525</xdr:rowOff>
    </xdr:from>
    <xdr:to>
      <xdr:col>5</xdr:col>
      <xdr:colOff>0</xdr:colOff>
      <xdr:row>49</xdr:row>
      <xdr:rowOff>76200</xdr:rowOff>
    </xdr:to>
    <xdr:graphicFrame>
      <xdr:nvGraphicFramePr>
        <xdr:cNvPr id="1" name="Chart 4"/>
        <xdr:cNvGraphicFramePr/>
      </xdr:nvGraphicFramePr>
      <xdr:xfrm>
        <a:off x="28575" y="2657475"/>
        <a:ext cx="37242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14</xdr:row>
      <xdr:rowOff>0</xdr:rowOff>
    </xdr:from>
    <xdr:to>
      <xdr:col>12</xdr:col>
      <xdr:colOff>19050</xdr:colOff>
      <xdr:row>49</xdr:row>
      <xdr:rowOff>66675</xdr:rowOff>
    </xdr:to>
    <xdr:graphicFrame>
      <xdr:nvGraphicFramePr>
        <xdr:cNvPr id="2" name="Chart 5"/>
        <xdr:cNvGraphicFramePr/>
      </xdr:nvGraphicFramePr>
      <xdr:xfrm>
        <a:off x="3924300" y="2647950"/>
        <a:ext cx="4029075" cy="573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114300</xdr:colOff>
      <xdr:row>13</xdr:row>
      <xdr:rowOff>190500</xdr:rowOff>
    </xdr:from>
    <xdr:to>
      <xdr:col>17</xdr:col>
      <xdr:colOff>447675</xdr:colOff>
      <xdr:row>49</xdr:row>
      <xdr:rowOff>47625</xdr:rowOff>
    </xdr:to>
    <xdr:graphicFrame>
      <xdr:nvGraphicFramePr>
        <xdr:cNvPr id="3" name="Chart 4"/>
        <xdr:cNvGraphicFramePr/>
      </xdr:nvGraphicFramePr>
      <xdr:xfrm>
        <a:off x="8048625" y="2647950"/>
        <a:ext cx="4219575" cy="571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Market%20Share%20Mar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Density"/>
      <sheetName val="opr-31.03.10"/>
      <sheetName val="opr-30.11.09"/>
      <sheetName val="T31.03.10"/>
      <sheetName val="W-Less 31.01.10"/>
      <sheetName val="M31.03.10"/>
      <sheetName val="WLL31.03.10"/>
      <sheetName val="LL31.03.10"/>
      <sheetName val="BSNL mkt share"/>
      <sheetName val="All opr mkt share"/>
      <sheetName val="Urban-Rural Conn"/>
      <sheetName val="Urban-Rural Conn (2)"/>
      <sheetName val="Achi-Con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3" sqref="W3"/>
    </sheetView>
  </sheetViews>
  <sheetFormatPr defaultColWidth="9.140625" defaultRowHeight="12.75"/>
  <cols>
    <col min="1" max="1" width="5.140625" style="0" customWidth="1"/>
    <col min="2" max="2" width="19.7109375" style="0" customWidth="1"/>
    <col min="3" max="3" width="12.00390625" style="0" customWidth="1"/>
    <col min="4" max="4" width="12.140625" style="0" customWidth="1"/>
    <col min="5" max="5" width="13.421875" style="0" customWidth="1"/>
    <col min="6" max="6" width="10.7109375" style="0" hidden="1" customWidth="1"/>
    <col min="7" max="7" width="13.140625" style="0" customWidth="1"/>
    <col min="8" max="9" width="15.140625" style="0" hidden="1" customWidth="1"/>
    <col min="10" max="11" width="13.140625" style="0" hidden="1" customWidth="1"/>
    <col min="12" max="12" width="13.57421875" style="0" hidden="1" customWidth="1"/>
    <col min="13" max="13" width="12.8515625" style="0" hidden="1" customWidth="1"/>
    <col min="14" max="14" width="10.7109375" style="0" hidden="1" customWidth="1"/>
    <col min="15" max="15" width="10.140625" style="0" hidden="1" customWidth="1"/>
    <col min="16" max="16" width="12.28125" style="0" hidden="1" customWidth="1"/>
    <col min="17" max="17" width="11.8515625" style="0" hidden="1" customWidth="1"/>
    <col min="18" max="18" width="10.140625" style="0" hidden="1" customWidth="1"/>
    <col min="19" max="19" width="13.140625" style="0" customWidth="1"/>
    <col min="20" max="20" width="13.00390625" style="0" customWidth="1"/>
    <col min="21" max="21" width="7.00390625" style="0" customWidth="1"/>
    <col min="22" max="22" width="6.57421875" style="0" customWidth="1"/>
    <col min="23" max="23" width="8.421875" style="0" bestFit="1" customWidth="1"/>
    <col min="24" max="24" width="7.28125" style="0" customWidth="1"/>
    <col min="25" max="25" width="10.140625" style="2" bestFit="1" customWidth="1"/>
    <col min="26" max="26" width="10.00390625" style="2" customWidth="1"/>
    <col min="27" max="27" width="10.8515625" style="41" customWidth="1"/>
    <col min="28" max="28" width="10.140625" style="41" customWidth="1"/>
    <col min="29" max="30" width="11.00390625" style="0" customWidth="1"/>
    <col min="31" max="31" width="18.00390625" style="41" hidden="1" customWidth="1"/>
    <col min="32" max="32" width="17.140625" style="41" hidden="1" customWidth="1"/>
    <col min="33" max="33" width="1.1484375" style="41" hidden="1" customWidth="1"/>
    <col min="34" max="34" width="13.57421875" style="0" bestFit="1" customWidth="1"/>
    <col min="35" max="35" width="10.00390625" style="0" bestFit="1" customWidth="1"/>
  </cols>
  <sheetData>
    <row r="1" ht="15">
      <c r="AC1" s="14" t="s">
        <v>111</v>
      </c>
    </row>
    <row r="2" spans="2:8" ht="14.25">
      <c r="B2" s="2" t="s">
        <v>204</v>
      </c>
      <c r="C2" s="2"/>
      <c r="D2" s="2"/>
      <c r="E2" s="2"/>
      <c r="G2" s="2" t="s">
        <v>226</v>
      </c>
      <c r="H2" s="2"/>
    </row>
    <row r="4" spans="2:33" ht="15">
      <c r="B4" s="26" t="s">
        <v>206</v>
      </c>
      <c r="T4" s="75"/>
      <c r="U4" s="75"/>
      <c r="AA4" s="39"/>
      <c r="AB4" s="39"/>
      <c r="AE4" s="39"/>
      <c r="AF4" s="39"/>
      <c r="AG4" s="39"/>
    </row>
    <row r="5" spans="3:33" ht="15">
      <c r="C5">
        <v>1</v>
      </c>
      <c r="D5">
        <v>2</v>
      </c>
      <c r="H5">
        <v>3</v>
      </c>
      <c r="I5">
        <v>4</v>
      </c>
      <c r="J5">
        <v>5</v>
      </c>
      <c r="K5">
        <v>6</v>
      </c>
      <c r="L5">
        <v>7</v>
      </c>
      <c r="M5">
        <v>8</v>
      </c>
      <c r="N5">
        <v>9</v>
      </c>
      <c r="O5">
        <v>10</v>
      </c>
      <c r="P5">
        <v>11</v>
      </c>
      <c r="Q5">
        <v>12</v>
      </c>
      <c r="R5">
        <v>13</v>
      </c>
      <c r="AA5" s="39" t="s">
        <v>103</v>
      </c>
      <c r="AB5" s="39"/>
      <c r="AE5" s="39"/>
      <c r="AF5" s="39"/>
      <c r="AG5" s="39"/>
    </row>
    <row r="6" spans="1:33" ht="35.25" customHeight="1">
      <c r="A6" s="421" t="s">
        <v>62</v>
      </c>
      <c r="B6" s="421" t="s">
        <v>63</v>
      </c>
      <c r="C6" s="424" t="s">
        <v>165</v>
      </c>
      <c r="D6" s="425"/>
      <c r="E6" s="426"/>
      <c r="F6" s="177"/>
      <c r="G6" s="422" t="s">
        <v>104</v>
      </c>
      <c r="H6" s="177"/>
      <c r="I6" s="177"/>
      <c r="J6" s="177"/>
      <c r="K6" s="177"/>
      <c r="L6" s="178"/>
      <c r="M6" s="177"/>
      <c r="N6" s="177"/>
      <c r="O6" s="177"/>
      <c r="P6" s="177"/>
      <c r="Q6" s="189"/>
      <c r="R6" s="189"/>
      <c r="S6" s="422" t="s">
        <v>69</v>
      </c>
      <c r="T6" s="421" t="s">
        <v>70</v>
      </c>
      <c r="U6" s="421" t="s">
        <v>128</v>
      </c>
      <c r="V6" s="421"/>
      <c r="W6" s="421"/>
      <c r="X6" s="421" t="s">
        <v>128</v>
      </c>
      <c r="Y6" s="421"/>
      <c r="Z6" s="430" t="s">
        <v>129</v>
      </c>
      <c r="AA6" s="432" t="s">
        <v>102</v>
      </c>
      <c r="AB6" s="418" t="s">
        <v>225</v>
      </c>
      <c r="AC6" s="419"/>
      <c r="AD6" s="420"/>
      <c r="AE6" s="427" t="s">
        <v>86</v>
      </c>
      <c r="AF6" s="428"/>
      <c r="AG6" s="429"/>
    </row>
    <row r="7" spans="1:33" ht="30" customHeight="1">
      <c r="A7" s="421"/>
      <c r="B7" s="421"/>
      <c r="C7" s="51" t="s">
        <v>87</v>
      </c>
      <c r="D7" s="51" t="s">
        <v>88</v>
      </c>
      <c r="E7" s="51" t="s">
        <v>89</v>
      </c>
      <c r="F7" s="51" t="s">
        <v>2</v>
      </c>
      <c r="G7" s="423"/>
      <c r="H7" s="51" t="s">
        <v>3</v>
      </c>
      <c r="I7" s="51" t="s">
        <v>65</v>
      </c>
      <c r="J7" s="51" t="s">
        <v>154</v>
      </c>
      <c r="K7" s="51" t="s">
        <v>66</v>
      </c>
      <c r="L7" s="51" t="s">
        <v>67</v>
      </c>
      <c r="M7" s="51" t="s">
        <v>68</v>
      </c>
      <c r="N7" s="51" t="s">
        <v>5</v>
      </c>
      <c r="O7" s="51" t="s">
        <v>76</v>
      </c>
      <c r="P7" s="51" t="s">
        <v>72</v>
      </c>
      <c r="Q7" s="176" t="s">
        <v>143</v>
      </c>
      <c r="R7" s="176" t="s">
        <v>155</v>
      </c>
      <c r="S7" s="423"/>
      <c r="T7" s="421"/>
      <c r="U7" s="175" t="s">
        <v>90</v>
      </c>
      <c r="V7" s="175" t="s">
        <v>91</v>
      </c>
      <c r="W7" s="175" t="s">
        <v>92</v>
      </c>
      <c r="X7" s="51" t="s">
        <v>105</v>
      </c>
      <c r="Y7" s="49" t="s">
        <v>93</v>
      </c>
      <c r="Z7" s="431"/>
      <c r="AA7" s="433"/>
      <c r="AB7" s="53" t="s">
        <v>47</v>
      </c>
      <c r="AC7" s="53" t="s">
        <v>87</v>
      </c>
      <c r="AD7" s="53" t="s">
        <v>88</v>
      </c>
      <c r="AE7" s="40" t="s">
        <v>87</v>
      </c>
      <c r="AF7" s="40" t="s">
        <v>88</v>
      </c>
      <c r="AG7" s="40" t="s">
        <v>47</v>
      </c>
    </row>
    <row r="8" spans="1:33" ht="18.75" customHeight="1">
      <c r="A8" s="5">
        <v>1</v>
      </c>
      <c r="B8" s="6" t="s">
        <v>21</v>
      </c>
      <c r="C8" s="62">
        <f>'LL31.05.12'!Q9+'WLL31.05.12'!Q9+'WLL31.05.12'!T9+'M31.05.12'!AC9</f>
        <v>120794</v>
      </c>
      <c r="D8" s="62">
        <f>'LL31.05.12'!R9+'WLL31.05.12'!R9+'WLL31.05.12'!U9+'M31.05.12'!AD9</f>
        <v>93111</v>
      </c>
      <c r="E8" s="60">
        <f>C8+D8</f>
        <v>213905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57">
        <f aca="true" t="shared" si="0" ref="U8:U31">C8/(AC8*1000)*100</f>
        <v>81.4229013329109</v>
      </c>
      <c r="V8" s="157">
        <f aca="true" t="shared" si="1" ref="V8:V31">D8/(AD8*1000)*100</f>
        <v>40.243247072228456</v>
      </c>
      <c r="W8" s="157">
        <f aca="true" t="shared" si="2" ref="W8:W34">E8/(AB8*1000)*100</f>
        <v>56.33165450605782</v>
      </c>
      <c r="X8" s="157"/>
      <c r="Y8" s="157"/>
      <c r="Z8" s="158"/>
      <c r="AA8" s="60"/>
      <c r="AB8" s="60">
        <f aca="true" t="shared" si="3" ref="AB8:AB33">AC8+AD8</f>
        <v>379.72433416987064</v>
      </c>
      <c r="AC8" s="60">
        <f>'T31.05.12'!Z8</f>
        <v>148.35383905826924</v>
      </c>
      <c r="AD8" s="60">
        <f>'T31.05.12'!AA8</f>
        <v>231.37049511160137</v>
      </c>
      <c r="AE8" s="60">
        <v>116406.79106989368</v>
      </c>
      <c r="AF8" s="60">
        <v>239858.20645933464</v>
      </c>
      <c r="AG8" s="60">
        <f aca="true" t="shared" si="4" ref="AG8:AG33">SUM(AE8:AF8)</f>
        <v>356264.99752922833</v>
      </c>
    </row>
    <row r="9" spans="1:33" ht="14.25">
      <c r="A9" s="5">
        <v>2</v>
      </c>
      <c r="B9" s="6" t="s">
        <v>22</v>
      </c>
      <c r="C9" s="62">
        <f>'LL31.05.12'!Q10+'WLL31.05.12'!Q10+'WLL31.05.12'!T10+'M31.05.12'!AC10</f>
        <v>5507339</v>
      </c>
      <c r="D9" s="62">
        <f>'LL31.05.12'!R10+'WLL31.05.12'!R10+'WLL31.05.12'!U10+'M31.05.12'!AD10</f>
        <v>5450631</v>
      </c>
      <c r="E9" s="60">
        <f aca="true" t="shared" si="5" ref="E9:E33">C9+D9</f>
        <v>10957970</v>
      </c>
      <c r="F9" s="60"/>
      <c r="G9" s="60">
        <f>E9</f>
        <v>10957970</v>
      </c>
      <c r="H9" s="60">
        <f>'M31.05.12'!G10+'LL31.05.12'!H10</f>
        <v>18805223</v>
      </c>
      <c r="I9" s="60">
        <f>'M31.05.12'!S10+'WLL31.05.12'!I10+'LL31.05.12'!I10</f>
        <v>8225407</v>
      </c>
      <c r="J9" s="60">
        <f>'M31.05.12'!I10</f>
        <v>6270455</v>
      </c>
      <c r="K9" s="60">
        <f>'WLL31.05.12'!J10+'LL31.05.12'!J10</f>
        <v>7999909</v>
      </c>
      <c r="L9" s="60">
        <f>'M31.05.12'!N10</f>
        <v>10294786</v>
      </c>
      <c r="M9" s="60">
        <f>'M31.05.12'!K10</f>
        <v>1744165</v>
      </c>
      <c r="N9" s="228">
        <f>'M31.05.12'!X10</f>
        <v>0</v>
      </c>
      <c r="O9" s="60"/>
      <c r="P9" s="60">
        <f>'WLL31.05.12'!L10+'LL31.05.12'!L10</f>
        <v>684483</v>
      </c>
      <c r="Q9" s="60">
        <f>'T31.05.12'!O9</f>
        <v>3941629</v>
      </c>
      <c r="R9" s="60">
        <f>'M31.05.12'!W10</f>
        <v>9877</v>
      </c>
      <c r="S9" s="60">
        <f aca="true" t="shared" si="6" ref="S9:S37">H9+I9+K9+J9+L9+M9+N9+O9+P9+Q9+R9</f>
        <v>57975934</v>
      </c>
      <c r="T9" s="60">
        <f aca="true" t="shared" si="7" ref="T9:T33">G9+S9</f>
        <v>68933904</v>
      </c>
      <c r="U9" s="157">
        <f t="shared" si="0"/>
        <v>23.36774497337538</v>
      </c>
      <c r="V9" s="157">
        <f t="shared" si="1"/>
        <v>8.868647883599442</v>
      </c>
      <c r="W9" s="157">
        <f t="shared" si="2"/>
        <v>12.887533743604958</v>
      </c>
      <c r="X9" s="157">
        <f>G9/(AA9*1000)*100</f>
        <v>12.887533743604958</v>
      </c>
      <c r="Y9" s="157">
        <f>T9/(AA9*1000)*100</f>
        <v>81.07231666799825</v>
      </c>
      <c r="Z9" s="158">
        <f>G9/T9*100</f>
        <v>15.896343256578069</v>
      </c>
      <c r="AA9" s="60">
        <f>AB9</f>
        <v>85027.67261763761</v>
      </c>
      <c r="AB9" s="60">
        <f t="shared" si="3"/>
        <v>85027.67261763761</v>
      </c>
      <c r="AC9" s="60">
        <f>'T31.05.12'!Z9</f>
        <v>23568.12352357886</v>
      </c>
      <c r="AD9" s="60">
        <f>'T31.05.12'!AA9</f>
        <v>61459.54909405875</v>
      </c>
      <c r="AE9" s="60">
        <v>20503596.770689454</v>
      </c>
      <c r="AF9" s="60">
        <v>55223944.34664992</v>
      </c>
      <c r="AG9" s="60">
        <f t="shared" si="4"/>
        <v>75727541.11733937</v>
      </c>
    </row>
    <row r="10" spans="1:33" ht="14.25">
      <c r="A10" s="5">
        <v>3</v>
      </c>
      <c r="B10" s="6" t="s">
        <v>23</v>
      </c>
      <c r="C10" s="62">
        <f>'LL31.05.12'!Q11+'WLL31.05.12'!Q11+'WLL31.05.12'!T11+'M31.05.12'!AC11</f>
        <v>1001231</v>
      </c>
      <c r="D10" s="62">
        <f>'LL31.05.12'!R11+'WLL31.05.12'!R11+'WLL31.05.12'!U11+'M31.05.12'!AD11</f>
        <v>470254</v>
      </c>
      <c r="E10" s="60">
        <f t="shared" si="5"/>
        <v>1471485</v>
      </c>
      <c r="F10" s="60"/>
      <c r="G10" s="60">
        <f>E10</f>
        <v>1471485</v>
      </c>
      <c r="H10" s="60">
        <f>'M31.05.12'!G11+'LL31.05.12'!H11</f>
        <v>3799378</v>
      </c>
      <c r="I10" s="60">
        <f>'M31.05.12'!S11+'WLL31.05.12'!I11+'LL31.05.12'!I11</f>
        <v>2984741</v>
      </c>
      <c r="J10" s="60">
        <f>'M31.05.12'!I11</f>
        <v>2309846</v>
      </c>
      <c r="K10" s="60">
        <f>'WLL31.05.12'!J11+'LL31.05.12'!J11</f>
        <v>130964</v>
      </c>
      <c r="L10" s="60">
        <f>'M31.05.12'!N11</f>
        <v>335249</v>
      </c>
      <c r="M10" s="60">
        <f>'M31.05.12'!K11</f>
        <v>3771391</v>
      </c>
      <c r="N10" s="228">
        <f>'M31.05.12'!X11</f>
        <v>0</v>
      </c>
      <c r="O10" s="60"/>
      <c r="P10" s="60">
        <f>'WLL31.05.12'!L11+'LL31.05.12'!L11</f>
        <v>1196</v>
      </c>
      <c r="Q10" s="60">
        <f>'T31.05.12'!O10</f>
        <v>387</v>
      </c>
      <c r="R10" s="60">
        <f>'M31.05.12'!W11</f>
        <v>0</v>
      </c>
      <c r="S10" s="60">
        <f t="shared" si="6"/>
        <v>13333152</v>
      </c>
      <c r="T10" s="60">
        <f t="shared" si="7"/>
        <v>14804637</v>
      </c>
      <c r="U10" s="157">
        <f t="shared" si="0"/>
        <v>21.254409728591494</v>
      </c>
      <c r="V10" s="157">
        <f t="shared" si="1"/>
        <v>1.7552349022871432</v>
      </c>
      <c r="W10" s="157">
        <f t="shared" si="2"/>
        <v>4.671053017016182</v>
      </c>
      <c r="X10" s="157">
        <f>G10/(AA10*1000)*100</f>
        <v>4.671053017016182</v>
      </c>
      <c r="Y10" s="157">
        <f aca="true" t="shared" si="8" ref="Y10:Y37">T10/(AA10*1000)*100</f>
        <v>46.9955482554558</v>
      </c>
      <c r="Z10" s="158">
        <f>G10/T10*100</f>
        <v>9.939352109747777</v>
      </c>
      <c r="AA10" s="60">
        <f>AB10</f>
        <v>31502.211485066142</v>
      </c>
      <c r="AB10" s="60">
        <f t="shared" si="3"/>
        <v>31502.211485066142</v>
      </c>
      <c r="AC10" s="60">
        <f>'T31.05.12'!Z10</f>
        <v>4710.697745951237</v>
      </c>
      <c r="AD10" s="60">
        <f>'T31.05.12'!AA10</f>
        <v>26791.513739114904</v>
      </c>
      <c r="AE10" s="60">
        <v>3389412.621950967</v>
      </c>
      <c r="AF10" s="60">
        <v>23248993.858922884</v>
      </c>
      <c r="AG10" s="60">
        <f t="shared" si="4"/>
        <v>26638406.48087385</v>
      </c>
    </row>
    <row r="11" spans="1:33" ht="14.25">
      <c r="A11" s="5">
        <v>4</v>
      </c>
      <c r="B11" s="6" t="s">
        <v>24</v>
      </c>
      <c r="C11" s="62">
        <f>'LL31.05.12'!Q12+'WLL31.05.12'!Q12+'WLL31.05.12'!T12+'M31.05.12'!AC12</f>
        <v>3037362</v>
      </c>
      <c r="D11" s="62">
        <f>'LL31.05.12'!R12+'WLL31.05.12'!R12+'WLL31.05.12'!U12+'M31.05.12'!AD12</f>
        <v>1658479</v>
      </c>
      <c r="E11" s="60">
        <f t="shared" si="5"/>
        <v>4695841</v>
      </c>
      <c r="F11" s="60"/>
      <c r="G11" s="60">
        <f>E11+E17</f>
        <v>6572945</v>
      </c>
      <c r="H11" s="60">
        <f>'M31.05.12'!G12+'LL31.05.12'!H12</f>
        <v>18025925</v>
      </c>
      <c r="I11" s="60">
        <f>'M31.05.12'!S12+'WLL31.05.12'!I12+'LL31.05.12'!I12</f>
        <v>9835669</v>
      </c>
      <c r="J11" s="60">
        <f>'M31.05.12'!I12</f>
        <v>6262209</v>
      </c>
      <c r="K11" s="60">
        <f>'WLL31.05.12'!J12+'LL31.05.12'!J12</f>
        <v>4979458</v>
      </c>
      <c r="L11" s="60">
        <f>'M31.05.12'!N12</f>
        <v>5944765</v>
      </c>
      <c r="M11" s="60">
        <f>'M31.05.12'!K12</f>
        <v>5350257</v>
      </c>
      <c r="N11" s="228">
        <f>'M31.05.12'!X12</f>
        <v>0</v>
      </c>
      <c r="O11" s="60"/>
      <c r="P11" s="60">
        <f>'WLL31.05.12'!L12+'LL31.05.12'!L12</f>
        <v>1630747</v>
      </c>
      <c r="Q11" s="60">
        <f>'T31.05.12'!O11</f>
        <v>4914340</v>
      </c>
      <c r="R11" s="60">
        <f>'M31.05.12'!W12</f>
        <v>18868</v>
      </c>
      <c r="S11" s="60">
        <f t="shared" si="6"/>
        <v>56962238</v>
      </c>
      <c r="T11" s="60">
        <f t="shared" si="7"/>
        <v>63535183</v>
      </c>
      <c r="U11" s="157">
        <f t="shared" si="0"/>
        <v>27.279114458184235</v>
      </c>
      <c r="V11" s="157">
        <f t="shared" si="1"/>
        <v>1.7511633336099472</v>
      </c>
      <c r="W11" s="157">
        <f t="shared" si="2"/>
        <v>4.4366661739765405</v>
      </c>
      <c r="X11" s="157">
        <f>G11/(AA11*1000)*100</f>
        <v>4.716659132436283</v>
      </c>
      <c r="Y11" s="157">
        <f t="shared" si="8"/>
        <v>45.59201410143558</v>
      </c>
      <c r="Z11" s="158">
        <f>G11/T11*100</f>
        <v>10.345362505684449</v>
      </c>
      <c r="AA11" s="60">
        <f>AB11+AB17</f>
        <v>139355.94698370527</v>
      </c>
      <c r="AB11" s="60">
        <f t="shared" si="3"/>
        <v>105841.65713308928</v>
      </c>
      <c r="AC11" s="60">
        <f>'T31.05.12'!Z11</f>
        <v>11134.38636234299</v>
      </c>
      <c r="AD11" s="60">
        <f>'T31.05.12'!AA11</f>
        <v>94707.27077074628</v>
      </c>
      <c r="AE11" s="60">
        <v>8679199.657414034</v>
      </c>
      <c r="AF11" s="60">
        <v>74199595.5407804</v>
      </c>
      <c r="AG11" s="60">
        <f t="shared" si="4"/>
        <v>82878795.19819443</v>
      </c>
    </row>
    <row r="12" spans="1:33" ht="14.25">
      <c r="A12" s="5">
        <v>5</v>
      </c>
      <c r="B12" s="6" t="s">
        <v>25</v>
      </c>
      <c r="C12" s="62">
        <f>'LL31.05.12'!Q13+'WLL31.05.12'!Q13+'WLL31.05.12'!T13+'M31.05.12'!AC13</f>
        <v>1120882</v>
      </c>
      <c r="D12" s="62">
        <f>'LL31.05.12'!R13+'WLL31.05.12'!R13+'WLL31.05.12'!U13+'M31.05.12'!AD13</f>
        <v>590705</v>
      </c>
      <c r="E12" s="60">
        <f t="shared" si="5"/>
        <v>1711587</v>
      </c>
      <c r="F12" s="60"/>
      <c r="G12" s="414" t="s">
        <v>229</v>
      </c>
      <c r="H12" s="414" t="s">
        <v>229</v>
      </c>
      <c r="I12" s="414" t="s">
        <v>229</v>
      </c>
      <c r="J12" s="414" t="s">
        <v>229</v>
      </c>
      <c r="K12" s="414" t="s">
        <v>229</v>
      </c>
      <c r="L12" s="414" t="s">
        <v>229</v>
      </c>
      <c r="M12" s="414" t="s">
        <v>229</v>
      </c>
      <c r="N12" s="414" t="s">
        <v>229</v>
      </c>
      <c r="O12" s="414" t="s">
        <v>229</v>
      </c>
      <c r="P12" s="414" t="s">
        <v>229</v>
      </c>
      <c r="Q12" s="414" t="s">
        <v>229</v>
      </c>
      <c r="R12" s="414" t="s">
        <v>229</v>
      </c>
      <c r="S12" s="414" t="s">
        <v>229</v>
      </c>
      <c r="T12" s="414" t="s">
        <v>229</v>
      </c>
      <c r="U12" s="157">
        <f t="shared" si="0"/>
        <v>18.694966806206047</v>
      </c>
      <c r="V12" s="157">
        <f t="shared" si="1"/>
        <v>2.957048097926545</v>
      </c>
      <c r="W12" s="157">
        <f t="shared" si="2"/>
        <v>6.590173036765906</v>
      </c>
      <c r="X12" s="157"/>
      <c r="Y12" s="157"/>
      <c r="Z12" s="158"/>
      <c r="AA12" s="60"/>
      <c r="AB12" s="60">
        <f t="shared" si="3"/>
        <v>25971.806665033375</v>
      </c>
      <c r="AC12" s="60">
        <f>'T31.05.12'!Z12</f>
        <v>5995.635144042663</v>
      </c>
      <c r="AD12" s="60">
        <f>'T31.05.12'!AA12</f>
        <v>19976.171520990712</v>
      </c>
      <c r="AE12" s="60">
        <v>4175328.943641984</v>
      </c>
      <c r="AF12" s="60">
        <v>16620627.447467273</v>
      </c>
      <c r="AG12" s="60">
        <f t="shared" si="4"/>
        <v>20795956.391109258</v>
      </c>
    </row>
    <row r="13" spans="1:33" ht="14.25">
      <c r="A13" s="5">
        <v>6</v>
      </c>
      <c r="B13" s="6" t="s">
        <v>26</v>
      </c>
      <c r="C13" s="62">
        <f>'LL31.05.12'!Q14+'WLL31.05.12'!Q14+'WLL31.05.12'!T14+'M31.05.12'!AC14</f>
        <v>3872251</v>
      </c>
      <c r="D13" s="62">
        <f>'LL31.05.12'!R14+'WLL31.05.12'!R14+'WLL31.05.12'!U14+'M31.05.12'!AD14</f>
        <v>1914882</v>
      </c>
      <c r="E13" s="60">
        <f t="shared" si="5"/>
        <v>5787133</v>
      </c>
      <c r="F13" s="60"/>
      <c r="G13" s="60">
        <f>E13</f>
        <v>5787133</v>
      </c>
      <c r="H13" s="60">
        <f>'M31.05.12'!G14+'LL31.05.12'!H14</f>
        <v>7268931</v>
      </c>
      <c r="I13" s="60">
        <f>'M31.05.12'!S14+'WLL31.05.12'!I14+'LL31.05.12'!I14</f>
        <v>8542422</v>
      </c>
      <c r="J13" s="60">
        <f>'M31.05.12'!I14</f>
        <v>16032077</v>
      </c>
      <c r="K13" s="60">
        <f>'WLL31.05.12'!J14+'LL31.05.12'!J14</f>
        <v>3821453</v>
      </c>
      <c r="L13" s="60">
        <f>'M31.05.12'!N14</f>
        <v>8383355</v>
      </c>
      <c r="M13" s="60">
        <f>'M31.05.12'!K14</f>
        <v>770338</v>
      </c>
      <c r="N13" s="228">
        <f>'M31.05.12'!X14</f>
        <v>0</v>
      </c>
      <c r="O13" s="60"/>
      <c r="P13" s="60">
        <f>'WLL31.05.12'!L14+'LL31.05.12'!L14</f>
        <v>182326</v>
      </c>
      <c r="Q13" s="60">
        <f>'T31.05.12'!O13</f>
        <v>4008642</v>
      </c>
      <c r="R13" s="60">
        <f>'M31.05.12'!W14</f>
        <v>1341986</v>
      </c>
      <c r="S13" s="60">
        <f t="shared" si="6"/>
        <v>50351530</v>
      </c>
      <c r="T13" s="60">
        <f t="shared" si="7"/>
        <v>56138663</v>
      </c>
      <c r="U13" s="157">
        <f t="shared" si="0"/>
        <v>15.543343230717802</v>
      </c>
      <c r="V13" s="157">
        <f t="shared" si="1"/>
        <v>5.192065917015552</v>
      </c>
      <c r="W13" s="157">
        <f t="shared" si="2"/>
        <v>9.365273855538863</v>
      </c>
      <c r="X13" s="157">
        <f>G13/(AA13*1000)*100</f>
        <v>9.365273855538863</v>
      </c>
      <c r="Y13" s="157">
        <f t="shared" si="8"/>
        <v>90.8487765667053</v>
      </c>
      <c r="Z13" s="158">
        <f>G13/T13*100</f>
        <v>10.30864058875075</v>
      </c>
      <c r="AA13" s="60">
        <f>AB13</f>
        <v>61793.526695189394</v>
      </c>
      <c r="AB13" s="60">
        <f t="shared" si="3"/>
        <v>61793.526695189394</v>
      </c>
      <c r="AC13" s="60">
        <f>'T31.05.12'!Z13</f>
        <v>24912.60047804514</v>
      </c>
      <c r="AD13" s="60">
        <f>'T31.05.12'!AA13</f>
        <v>36880.92621714425</v>
      </c>
      <c r="AE13" s="60">
        <v>19007152.295442946</v>
      </c>
      <c r="AF13" s="60">
        <v>31968350.23018353</v>
      </c>
      <c r="AG13" s="60">
        <f t="shared" si="4"/>
        <v>50975502.52562648</v>
      </c>
    </row>
    <row r="14" spans="1:33" ht="14.25">
      <c r="A14" s="5">
        <v>7</v>
      </c>
      <c r="B14" s="6" t="s">
        <v>27</v>
      </c>
      <c r="C14" s="62">
        <f>'LL31.05.12'!Q15+'WLL31.05.12'!Q15+'WLL31.05.12'!T15+'M31.05.12'!AC15</f>
        <v>1582545</v>
      </c>
      <c r="D14" s="62">
        <f>'LL31.05.12'!R15+'WLL31.05.12'!R15+'WLL31.05.12'!U15+'M31.05.12'!AD15</f>
        <v>1962539</v>
      </c>
      <c r="E14" s="60">
        <f t="shared" si="5"/>
        <v>3545084</v>
      </c>
      <c r="F14" s="60"/>
      <c r="G14" s="60">
        <f>E14</f>
        <v>3545084</v>
      </c>
      <c r="H14" s="60">
        <f>'M31.05.12'!G15+'LL31.05.12'!H15</f>
        <v>2507130</v>
      </c>
      <c r="I14" s="60">
        <f>'M31.05.12'!S15+'WLL31.05.12'!I15+'LL31.05.12'!I15</f>
        <v>4325787</v>
      </c>
      <c r="J14" s="60">
        <f>'M31.05.12'!I15</f>
        <v>4546396</v>
      </c>
      <c r="K14" s="60">
        <f>'WLL31.05.12'!J15+'LL31.05.12'!J15</f>
        <v>2952269</v>
      </c>
      <c r="L14" s="60">
        <f>'M31.05.12'!N15</f>
        <v>3869529</v>
      </c>
      <c r="M14" s="60">
        <f>'M31.05.12'!K15</f>
        <v>584752</v>
      </c>
      <c r="N14" s="228">
        <f>'M31.05.12'!X15</f>
        <v>0</v>
      </c>
      <c r="O14" s="60"/>
      <c r="P14" s="60">
        <f>'WLL31.05.12'!L15+'LL31.05.12'!L15</f>
        <v>238090</v>
      </c>
      <c r="Q14" s="60">
        <f>'T31.05.12'!O14</f>
        <v>659</v>
      </c>
      <c r="R14" s="60">
        <f>'M31.05.12'!W15</f>
        <v>1014820</v>
      </c>
      <c r="S14" s="60">
        <f t="shared" si="6"/>
        <v>20039432</v>
      </c>
      <c r="T14" s="60">
        <f t="shared" si="7"/>
        <v>23584516</v>
      </c>
      <c r="U14" s="157">
        <f t="shared" si="0"/>
        <v>18.303768074352377</v>
      </c>
      <c r="V14" s="157">
        <f t="shared" si="1"/>
        <v>11.503338177099264</v>
      </c>
      <c r="W14" s="157">
        <f t="shared" si="2"/>
        <v>13.79055379881779</v>
      </c>
      <c r="X14" s="157">
        <f>G14/(AA14*1000)*100</f>
        <v>13.79055379881779</v>
      </c>
      <c r="Y14" s="157">
        <f t="shared" si="8"/>
        <v>91.74494503291854</v>
      </c>
      <c r="Z14" s="158">
        <f>G14/T14*100</f>
        <v>15.031404502852636</v>
      </c>
      <c r="AA14" s="60">
        <f>AB14</f>
        <v>25706.610856366813</v>
      </c>
      <c r="AB14" s="60">
        <f t="shared" si="3"/>
        <v>25706.610856366813</v>
      </c>
      <c r="AC14" s="60">
        <f>'T31.05.12'!Z14</f>
        <v>8646.006623179932</v>
      </c>
      <c r="AD14" s="60">
        <f>'T31.05.12'!AA14</f>
        <v>17060.60423318688</v>
      </c>
      <c r="AE14" s="60">
        <v>6114139.1012478005</v>
      </c>
      <c r="AF14" s="60">
        <v>14968849.58738658</v>
      </c>
      <c r="AG14" s="60">
        <f t="shared" si="4"/>
        <v>21082988.68863438</v>
      </c>
    </row>
    <row r="15" spans="1:33" ht="14.25">
      <c r="A15" s="5">
        <v>8</v>
      </c>
      <c r="B15" s="6" t="s">
        <v>28</v>
      </c>
      <c r="C15" s="62">
        <f>'LL31.05.12'!Q16+'WLL31.05.12'!Q16+'WLL31.05.12'!T16+'M31.05.12'!AC16</f>
        <v>593889</v>
      </c>
      <c r="D15" s="62">
        <f>'LL31.05.12'!R16+'WLL31.05.12'!R16+'WLL31.05.12'!U16+'M31.05.12'!AD16</f>
        <v>1166823</v>
      </c>
      <c r="E15" s="60">
        <f t="shared" si="5"/>
        <v>1760712</v>
      </c>
      <c r="F15" s="60"/>
      <c r="G15" s="60">
        <f>E15</f>
        <v>1760712</v>
      </c>
      <c r="H15" s="60">
        <f>'M31.05.12'!G16+'LL31.05.12'!H16</f>
        <v>1872335</v>
      </c>
      <c r="I15" s="60">
        <f>'M31.05.12'!S16+'WLL31.05.12'!I16+'LL31.05.12'!I16</f>
        <v>1901389</v>
      </c>
      <c r="J15" s="60">
        <f>'M31.05.12'!I16</f>
        <v>484269</v>
      </c>
      <c r="K15" s="60">
        <f>'WLL31.05.12'!J16+'LL31.05.12'!J16</f>
        <v>405768</v>
      </c>
      <c r="L15" s="60">
        <f>'M31.05.12'!N16</f>
        <v>477999</v>
      </c>
      <c r="M15" s="60">
        <f>'M31.05.12'!K16</f>
        <v>736005</v>
      </c>
      <c r="N15" s="228">
        <f>'M31.05.12'!X16</f>
        <v>0</v>
      </c>
      <c r="O15" s="60"/>
      <c r="P15" s="60">
        <f>'WLL31.05.12'!L16+'LL31.05.12'!L16</f>
        <v>75</v>
      </c>
      <c r="Q15" s="60">
        <f>'T31.05.12'!O15</f>
        <v>171</v>
      </c>
      <c r="R15" s="60">
        <f>'M31.05.12'!W16</f>
        <v>77054</v>
      </c>
      <c r="S15" s="60">
        <f t="shared" si="6"/>
        <v>5955065</v>
      </c>
      <c r="T15" s="60">
        <f t="shared" si="7"/>
        <v>7715777</v>
      </c>
      <c r="U15" s="157">
        <f t="shared" si="0"/>
        <v>77.97176463538936</v>
      </c>
      <c r="V15" s="157">
        <f t="shared" si="1"/>
        <v>19.01278478091498</v>
      </c>
      <c r="W15" s="157">
        <f t="shared" si="2"/>
        <v>25.52231442773609</v>
      </c>
      <c r="X15" s="157">
        <f>G15/(AA15*1000)*100</f>
        <v>25.52231442773609</v>
      </c>
      <c r="Y15" s="157">
        <f t="shared" si="8"/>
        <v>111.84366702123589</v>
      </c>
      <c r="Z15" s="158">
        <f>G15/T15*100</f>
        <v>22.819633071303123</v>
      </c>
      <c r="AA15" s="60">
        <f>AB15</f>
        <v>6898.716043113103</v>
      </c>
      <c r="AB15" s="60">
        <f t="shared" si="3"/>
        <v>6898.716043113103</v>
      </c>
      <c r="AC15" s="60">
        <f>'T31.05.12'!Z15</f>
        <v>761.6718728595366</v>
      </c>
      <c r="AD15" s="60">
        <f>'T31.05.12'!AA15</f>
        <v>6137.044170253566</v>
      </c>
      <c r="AE15" s="60">
        <v>594880.8567659298</v>
      </c>
      <c r="AF15" s="60">
        <v>5482366.869364679</v>
      </c>
      <c r="AG15" s="60">
        <f t="shared" si="4"/>
        <v>6077247.7261306085</v>
      </c>
    </row>
    <row r="16" spans="1:33" ht="14.25">
      <c r="A16" s="5">
        <v>9</v>
      </c>
      <c r="B16" s="6" t="s">
        <v>29</v>
      </c>
      <c r="C16" s="62">
        <f>'LL31.05.12'!Q17+'WLL31.05.12'!Q17+'WLL31.05.12'!T17+'M31.05.12'!AC17</f>
        <v>1121682</v>
      </c>
      <c r="D16" s="62">
        <f>'LL31.05.12'!R17+'WLL31.05.12'!R17+'WLL31.05.12'!U17+'M31.05.12'!AD17</f>
        <v>170882</v>
      </c>
      <c r="E16" s="60">
        <f t="shared" si="5"/>
        <v>1292564</v>
      </c>
      <c r="F16" s="60"/>
      <c r="G16" s="60">
        <f>E16</f>
        <v>1292564</v>
      </c>
      <c r="H16" s="60">
        <f>'M31.05.12'!G17+'LL31.05.12'!H17</f>
        <v>2148764</v>
      </c>
      <c r="I16" s="60">
        <f>'M31.05.12'!S17+'WLL31.05.12'!I17+'LL31.05.12'!I17</f>
        <v>561353</v>
      </c>
      <c r="J16" s="60">
        <f>'M31.05.12'!I17</f>
        <v>717887</v>
      </c>
      <c r="K16" s="60">
        <f>'WLL31.05.12'!J17+'LL31.05.12'!J17</f>
        <v>111468</v>
      </c>
      <c r="L16" s="60">
        <f>'M31.05.12'!N17</f>
        <v>192731</v>
      </c>
      <c r="M16" s="60">
        <f>'M31.05.12'!K17</f>
        <v>1749242</v>
      </c>
      <c r="N16" s="228">
        <f>'M31.05.12'!X17</f>
        <v>0</v>
      </c>
      <c r="O16" s="60"/>
      <c r="P16" s="60">
        <f>'WLL31.05.12'!L17+'LL31.05.12'!L17</f>
        <v>22</v>
      </c>
      <c r="Q16" s="60">
        <f>'T31.05.12'!O16</f>
        <v>289</v>
      </c>
      <c r="R16" s="60">
        <f>'M31.05.12'!W17</f>
        <v>0</v>
      </c>
      <c r="S16" s="60">
        <f t="shared" si="6"/>
        <v>5481756</v>
      </c>
      <c r="T16" s="60">
        <f t="shared" si="7"/>
        <v>6774320</v>
      </c>
      <c r="U16" s="157">
        <f t="shared" si="0"/>
        <v>32.73175085872538</v>
      </c>
      <c r="V16" s="157">
        <f t="shared" si="1"/>
        <v>1.8277048186330396</v>
      </c>
      <c r="W16" s="157">
        <f t="shared" si="2"/>
        <v>10.116782878371076</v>
      </c>
      <c r="X16" s="157">
        <f>G16/(AA16*1000)*100</f>
        <v>10.116782878371076</v>
      </c>
      <c r="Y16" s="157">
        <f t="shared" si="8"/>
        <v>53.021997045103184</v>
      </c>
      <c r="Z16" s="158">
        <f>G16/T16*100</f>
        <v>19.080350500123995</v>
      </c>
      <c r="AA16" s="60">
        <f>AB16</f>
        <v>12776.433136302696</v>
      </c>
      <c r="AB16" s="60">
        <f t="shared" si="3"/>
        <v>12776.433136302696</v>
      </c>
      <c r="AC16" s="60">
        <f>'T31.05.12'!Z16</f>
        <v>3426.8927587813123</v>
      </c>
      <c r="AD16" s="60">
        <f>'T31.05.12'!AA16</f>
        <v>9349.540377521384</v>
      </c>
      <c r="AE16" s="60">
        <v>2505308.7795849093</v>
      </c>
      <c r="AF16" s="60">
        <v>7564608.153037823</v>
      </c>
      <c r="AG16" s="60">
        <f t="shared" si="4"/>
        <v>10069916.932622733</v>
      </c>
    </row>
    <row r="17" spans="1:33" ht="14.25">
      <c r="A17" s="5">
        <v>10</v>
      </c>
      <c r="B17" s="6" t="s">
        <v>30</v>
      </c>
      <c r="C17" s="62">
        <f>'LL31.05.12'!Q18+'WLL31.05.12'!Q18+'WLL31.05.12'!T18+'M31.05.12'!AC18</f>
        <v>1319711</v>
      </c>
      <c r="D17" s="62">
        <f>'LL31.05.12'!R18+'WLL31.05.12'!R18+'WLL31.05.12'!U18+'M31.05.12'!AD18</f>
        <v>557393</v>
      </c>
      <c r="E17" s="60">
        <f t="shared" si="5"/>
        <v>1877104</v>
      </c>
      <c r="F17" s="60"/>
      <c r="G17" s="414" t="s">
        <v>229</v>
      </c>
      <c r="H17" s="414" t="s">
        <v>229</v>
      </c>
      <c r="I17" s="414" t="s">
        <v>229</v>
      </c>
      <c r="J17" s="414" t="s">
        <v>229</v>
      </c>
      <c r="K17" s="414" t="s">
        <v>229</v>
      </c>
      <c r="L17" s="414" t="s">
        <v>229</v>
      </c>
      <c r="M17" s="414" t="s">
        <v>229</v>
      </c>
      <c r="N17" s="414" t="s">
        <v>229</v>
      </c>
      <c r="O17" s="414" t="s">
        <v>229</v>
      </c>
      <c r="P17" s="414" t="s">
        <v>229</v>
      </c>
      <c r="Q17" s="414" t="s">
        <v>229</v>
      </c>
      <c r="R17" s="414" t="s">
        <v>229</v>
      </c>
      <c r="S17" s="414" t="s">
        <v>229</v>
      </c>
      <c r="T17" s="414" t="s">
        <v>229</v>
      </c>
      <c r="U17" s="157">
        <f t="shared" si="0"/>
        <v>16.90710240653407</v>
      </c>
      <c r="V17" s="157">
        <f t="shared" si="1"/>
        <v>2.1681163572431865</v>
      </c>
      <c r="W17" s="157">
        <f t="shared" si="2"/>
        <v>5.600906384610442</v>
      </c>
      <c r="X17" s="157"/>
      <c r="Y17" s="157"/>
      <c r="Z17" s="158"/>
      <c r="AA17" s="60"/>
      <c r="AB17" s="60">
        <f t="shared" si="3"/>
        <v>33514.28985061598</v>
      </c>
      <c r="AC17" s="60">
        <f>'T31.05.12'!Z17</f>
        <v>7805.6604157668835</v>
      </c>
      <c r="AD17" s="60">
        <f>'T31.05.12'!AA17</f>
        <v>25708.629434849103</v>
      </c>
      <c r="AE17" s="60">
        <v>5986696.638801611</v>
      </c>
      <c r="AF17" s="60">
        <v>20922730.927083485</v>
      </c>
      <c r="AG17" s="60">
        <f t="shared" si="4"/>
        <v>26909427.565885097</v>
      </c>
    </row>
    <row r="18" spans="1:33" ht="14.25">
      <c r="A18" s="5">
        <v>11</v>
      </c>
      <c r="B18" s="6" t="s">
        <v>31</v>
      </c>
      <c r="C18" s="62">
        <f>'LL31.05.12'!Q19+'WLL31.05.12'!Q19+'WLL31.05.12'!T19+'M31.05.12'!AC19</f>
        <v>6670412</v>
      </c>
      <c r="D18" s="62">
        <f>'LL31.05.12'!R19+'WLL31.05.12'!R19+'WLL31.05.12'!U19+'M31.05.12'!AD19</f>
        <v>2033873</v>
      </c>
      <c r="E18" s="60">
        <f t="shared" si="5"/>
        <v>8704285</v>
      </c>
      <c r="F18" s="60"/>
      <c r="G18" s="60">
        <f>E18</f>
        <v>8704285</v>
      </c>
      <c r="H18" s="60">
        <f>'M31.05.12'!G19+'LL31.05.12'!H19</f>
        <v>16135692</v>
      </c>
      <c r="I18" s="60">
        <f>'M31.05.12'!S19+'WLL31.05.12'!I19+'LL31.05.12'!I19</f>
        <v>8463438</v>
      </c>
      <c r="J18" s="60">
        <f>'M31.05.12'!I19</f>
        <v>6854983</v>
      </c>
      <c r="K18" s="60">
        <f>'WLL31.05.12'!J19+'LL31.05.12'!J19</f>
        <v>7451088</v>
      </c>
      <c r="L18" s="60">
        <f>'M31.05.12'!N19</f>
        <v>5790809</v>
      </c>
      <c r="M18" s="60">
        <f>'M31.05.12'!K19</f>
        <v>1263632</v>
      </c>
      <c r="N18" s="228">
        <f>'M31.05.12'!X19</f>
        <v>0</v>
      </c>
      <c r="O18" s="60"/>
      <c r="P18" s="60">
        <f>'WLL31.05.12'!L19+'LL31.05.12'!L19</f>
        <v>2263223</v>
      </c>
      <c r="Q18" s="60">
        <f>'T31.05.12'!O18</f>
        <v>2165689</v>
      </c>
      <c r="R18" s="60">
        <f>'M31.05.12'!W19</f>
        <v>8396</v>
      </c>
      <c r="S18" s="60">
        <f t="shared" si="6"/>
        <v>50396950</v>
      </c>
      <c r="T18" s="60">
        <f t="shared" si="7"/>
        <v>59101235</v>
      </c>
      <c r="U18" s="157">
        <f t="shared" si="0"/>
        <v>29.0700931209073</v>
      </c>
      <c r="V18" s="157">
        <f t="shared" si="1"/>
        <v>5.2482835678128525</v>
      </c>
      <c r="W18" s="157">
        <f t="shared" si="2"/>
        <v>14.107644168029632</v>
      </c>
      <c r="X18" s="157">
        <f>G18/(AA18*1000)*100</f>
        <v>14.107644168029632</v>
      </c>
      <c r="Y18" s="157">
        <f t="shared" si="8"/>
        <v>95.78950979558904</v>
      </c>
      <c r="Z18" s="158">
        <f>G18/T18*100</f>
        <v>14.727754843024854</v>
      </c>
      <c r="AA18" s="60">
        <f>AB18</f>
        <v>61699.06822377487</v>
      </c>
      <c r="AB18" s="60">
        <f t="shared" si="3"/>
        <v>61699.06822377487</v>
      </c>
      <c r="AC18" s="60">
        <f>'T31.05.12'!Z18</f>
        <v>22945.960208165347</v>
      </c>
      <c r="AD18" s="60">
        <f>'T31.05.12'!AA18</f>
        <v>38753.10801560953</v>
      </c>
      <c r="AE18" s="60">
        <v>17919858.030487653</v>
      </c>
      <c r="AF18" s="60">
        <v>34814100.213051744</v>
      </c>
      <c r="AG18" s="60">
        <f t="shared" si="4"/>
        <v>52733958.24353939</v>
      </c>
    </row>
    <row r="19" spans="1:33" ht="14.25">
      <c r="A19" s="5">
        <v>12</v>
      </c>
      <c r="B19" s="6" t="s">
        <v>32</v>
      </c>
      <c r="C19" s="62">
        <f>'LL31.05.12'!Q20+'WLL31.05.12'!Q20+'WLL31.05.12'!T20+'M31.05.12'!AC20</f>
        <v>5087287</v>
      </c>
      <c r="D19" s="62">
        <f>'LL31.05.12'!R20+'WLL31.05.12'!R20+'WLL31.05.12'!U20+'M31.05.12'!AD20</f>
        <v>5225781</v>
      </c>
      <c r="E19" s="60">
        <f t="shared" si="5"/>
        <v>10313068</v>
      </c>
      <c r="F19" s="60"/>
      <c r="G19" s="60">
        <f>E19</f>
        <v>10313068</v>
      </c>
      <c r="H19" s="60">
        <f>'M31.05.12'!G20+'LL31.05.12'!H20</f>
        <v>3658680</v>
      </c>
      <c r="I19" s="60">
        <f>'M31.05.12'!S20+'WLL31.05.12'!I20+'LL31.05.12'!I20</f>
        <v>4413877</v>
      </c>
      <c r="J19" s="60">
        <f>'M31.05.12'!I20</f>
        <v>5978008</v>
      </c>
      <c r="K19" s="60">
        <f>'WLL31.05.12'!J20+'LL31.05.12'!J20</f>
        <v>2419143</v>
      </c>
      <c r="L19" s="60">
        <f>'M31.05.12'!N20</f>
        <v>7540664</v>
      </c>
      <c r="M19" s="60">
        <f>'M31.05.12'!K20</f>
        <v>1852675</v>
      </c>
      <c r="N19" s="228">
        <f>'M31.05.12'!X20</f>
        <v>0</v>
      </c>
      <c r="O19" s="60"/>
      <c r="P19" s="60">
        <f>'WLL31.05.12'!L20+'LL31.05.12'!L20</f>
        <v>611582</v>
      </c>
      <c r="Q19" s="60">
        <f>'T31.05.12'!O19</f>
        <v>742113</v>
      </c>
      <c r="R19" s="60">
        <f>'M31.05.12'!W20</f>
        <v>150651</v>
      </c>
      <c r="S19" s="60">
        <f t="shared" si="6"/>
        <v>27367393</v>
      </c>
      <c r="T19" s="60">
        <f t="shared" si="7"/>
        <v>37680461</v>
      </c>
      <c r="U19" s="157">
        <f t="shared" si="0"/>
        <v>59.66990382030838</v>
      </c>
      <c r="V19" s="157">
        <f t="shared" si="1"/>
        <v>21.037541391083472</v>
      </c>
      <c r="W19" s="157">
        <f t="shared" si="2"/>
        <v>30.90893028398077</v>
      </c>
      <c r="X19" s="157">
        <f>G19/(AA19*1000)*100</f>
        <v>30.90893028398077</v>
      </c>
      <c r="Y19" s="157">
        <f t="shared" si="8"/>
        <v>112.93077308491092</v>
      </c>
      <c r="Z19" s="158">
        <f>G19/T19*100</f>
        <v>27.369803145455148</v>
      </c>
      <c r="AA19" s="60">
        <f>AB19</f>
        <v>33365.98162811533</v>
      </c>
      <c r="AB19" s="60">
        <f t="shared" si="3"/>
        <v>33365.98162811533</v>
      </c>
      <c r="AC19" s="60">
        <f>'T31.05.12'!Z19</f>
        <v>8525.716775612707</v>
      </c>
      <c r="AD19" s="60">
        <f>'T31.05.12'!AA19</f>
        <v>24840.264852502627</v>
      </c>
      <c r="AE19" s="60">
        <v>8294083.17746361</v>
      </c>
      <c r="AF19" s="60">
        <v>23605130.641880594</v>
      </c>
      <c r="AG19" s="60">
        <f t="shared" si="4"/>
        <v>31899213.819344204</v>
      </c>
    </row>
    <row r="20" spans="1:33" ht="14.25">
      <c r="A20" s="5">
        <v>13</v>
      </c>
      <c r="B20" s="6" t="s">
        <v>33</v>
      </c>
      <c r="C20" s="62">
        <f>'LL31.05.12'!Q21+'WLL31.05.12'!Q21+'WLL31.05.12'!T21+'M31.05.12'!AC21</f>
        <v>2637066</v>
      </c>
      <c r="D20" s="62">
        <f>'LL31.05.12'!R21+'WLL31.05.12'!R21+'WLL31.05.12'!U21+'M31.05.12'!AD21</f>
        <v>1304915</v>
      </c>
      <c r="E20" s="60">
        <f t="shared" si="5"/>
        <v>3941981</v>
      </c>
      <c r="F20" s="60"/>
      <c r="G20" s="60">
        <f>E20+E12</f>
        <v>5653568</v>
      </c>
      <c r="H20" s="60">
        <f>'M31.05.12'!G21+'LL31.05.12'!H21</f>
        <v>10160011</v>
      </c>
      <c r="I20" s="60">
        <f>'M31.05.12'!S21+'WLL31.05.12'!I21+'LL31.05.12'!I21</f>
        <v>12924416</v>
      </c>
      <c r="J20" s="60">
        <f>'M31.05.12'!I21</f>
        <v>4247390</v>
      </c>
      <c r="K20" s="60">
        <f>'WLL31.05.12'!J21+'LL31.05.12'!J21</f>
        <v>4842667</v>
      </c>
      <c r="L20" s="60">
        <f>'M31.05.12'!N21</f>
        <v>14330482</v>
      </c>
      <c r="M20" s="60">
        <f>'M31.05.12'!K21</f>
        <v>1012868</v>
      </c>
      <c r="N20" s="228">
        <f>'M31.05.12'!X21</f>
        <v>0</v>
      </c>
      <c r="O20" s="60"/>
      <c r="P20" s="60">
        <f>'WLL31.05.12'!L21+'LL31.05.12'!L21</f>
        <v>2542</v>
      </c>
      <c r="Q20" s="60">
        <f>'T31.05.12'!O20</f>
        <v>1158</v>
      </c>
      <c r="R20" s="60">
        <f>'M31.05.12'!W21</f>
        <v>1264621</v>
      </c>
      <c r="S20" s="60">
        <f t="shared" si="6"/>
        <v>48786155</v>
      </c>
      <c r="T20" s="60">
        <f t="shared" si="7"/>
        <v>54439723</v>
      </c>
      <c r="U20" s="157">
        <f t="shared" si="0"/>
        <v>12.936238483177007</v>
      </c>
      <c r="V20" s="157">
        <f t="shared" si="1"/>
        <v>2.450237349117741</v>
      </c>
      <c r="W20" s="157">
        <f t="shared" si="2"/>
        <v>5.352913507917031</v>
      </c>
      <c r="X20" s="157">
        <f>G20/(AA20*1000)*100</f>
        <v>5.675498660028609</v>
      </c>
      <c r="Y20" s="157">
        <f t="shared" si="8"/>
        <v>54.6508992089294</v>
      </c>
      <c r="Z20" s="158">
        <f>G20/T20*100</f>
        <v>10.385005081675379</v>
      </c>
      <c r="AA20" s="60">
        <f>AB20+AB12</f>
        <v>99613.59060512054</v>
      </c>
      <c r="AB20" s="60">
        <f t="shared" si="3"/>
        <v>73641.78394008716</v>
      </c>
      <c r="AC20" s="60">
        <f>'T31.05.12'!Z20</f>
        <v>20385.10656269506</v>
      </c>
      <c r="AD20" s="60">
        <f>'T31.05.12'!AA20</f>
        <v>53256.67737739211</v>
      </c>
      <c r="AE20" s="60">
        <v>16102589.934285555</v>
      </c>
      <c r="AF20" s="60">
        <v>44282527.572407804</v>
      </c>
      <c r="AG20" s="60">
        <f t="shared" si="4"/>
        <v>60385117.50669336</v>
      </c>
    </row>
    <row r="21" spans="1:33" ht="14.25">
      <c r="A21" s="5">
        <v>14</v>
      </c>
      <c r="B21" s="6" t="s">
        <v>34</v>
      </c>
      <c r="C21" s="62">
        <f>'LL31.05.12'!Q22+'WLL31.05.12'!Q22+'WLL31.05.12'!T22+'M31.05.12'!AC22</f>
        <v>5339068</v>
      </c>
      <c r="D21" s="62">
        <f>'LL31.05.12'!R22+'WLL31.05.12'!R22+'WLL31.05.12'!U22+'M31.05.12'!AD22</f>
        <v>2843862</v>
      </c>
      <c r="E21" s="60">
        <f>C21+D21</f>
        <v>8182930</v>
      </c>
      <c r="F21" s="60"/>
      <c r="G21" s="60">
        <f>E21</f>
        <v>8182930</v>
      </c>
      <c r="H21" s="60">
        <f>'M31.05.12'!G22+'LL31.05.12'!H22</f>
        <v>10197422</v>
      </c>
      <c r="I21" s="60">
        <f>'M31.05.12'!S22+'WLL31.05.12'!I22+'LL31.05.12'!I22</f>
        <v>11425171</v>
      </c>
      <c r="J21" s="60">
        <f>'M31.05.12'!I22</f>
        <v>13178400</v>
      </c>
      <c r="K21" s="60">
        <f>'WLL31.05.12'!J22+'LL31.05.12'!J22</f>
        <v>8609158</v>
      </c>
      <c r="L21" s="60">
        <f>'M31.05.12'!N22</f>
        <v>15294250</v>
      </c>
      <c r="M21" s="60">
        <f>'M31.05.12'!K22</f>
        <v>1116543</v>
      </c>
      <c r="N21" s="228">
        <f>'M31.05.12'!X22</f>
        <v>0</v>
      </c>
      <c r="O21" s="60"/>
      <c r="P21" s="60">
        <f>'WLL31.05.12'!L22+'LL31.05.12'!L22</f>
        <v>733675</v>
      </c>
      <c r="Q21" s="60">
        <f>'T31.05.12'!O21</f>
        <v>4887291</v>
      </c>
      <c r="R21" s="60">
        <f>'M31.05.12'!W22</f>
        <v>8821</v>
      </c>
      <c r="S21" s="60">
        <f t="shared" si="6"/>
        <v>65450731</v>
      </c>
      <c r="T21" s="60">
        <f t="shared" si="7"/>
        <v>73633661</v>
      </c>
      <c r="U21" s="157">
        <f t="shared" si="0"/>
        <v>17.014844032852437</v>
      </c>
      <c r="V21" s="157">
        <f t="shared" si="1"/>
        <v>4.7655509571130255</v>
      </c>
      <c r="W21" s="157">
        <f t="shared" si="2"/>
        <v>8.986869117154948</v>
      </c>
      <c r="X21" s="157">
        <f>G21/(AA21*1000)*100</f>
        <v>8.986869117154948</v>
      </c>
      <c r="Y21" s="157">
        <f t="shared" si="8"/>
        <v>80.86786444757035</v>
      </c>
      <c r="Z21" s="158">
        <f>G21/T21*100</f>
        <v>11.113028863253179</v>
      </c>
      <c r="AA21" s="60">
        <f>AB21</f>
        <v>91054.29147042637</v>
      </c>
      <c r="AB21" s="60">
        <f t="shared" si="3"/>
        <v>91054.29147042637</v>
      </c>
      <c r="AC21" s="60">
        <f>'T31.05.12'!Z21</f>
        <v>31378.882990001395</v>
      </c>
      <c r="AD21" s="60">
        <f>'T31.05.12'!AA21</f>
        <v>59675.40848042498</v>
      </c>
      <c r="AE21" s="60">
        <v>25058603.980361335</v>
      </c>
      <c r="AF21" s="60">
        <v>56407642.20004471</v>
      </c>
      <c r="AG21" s="60">
        <f t="shared" si="4"/>
        <v>81466246.18040603</v>
      </c>
    </row>
    <row r="22" spans="1:33" ht="14.25">
      <c r="A22" s="5">
        <v>15</v>
      </c>
      <c r="B22" s="6" t="s">
        <v>35</v>
      </c>
      <c r="C22" s="62">
        <f>'LL31.05.12'!Q23+'WLL31.05.12'!Q23+'WLL31.05.12'!T23+'M31.05.12'!AC23</f>
        <v>640737</v>
      </c>
      <c r="D22" s="62">
        <f>'LL31.05.12'!R23+'WLL31.05.12'!R23+'WLL31.05.12'!U23+'M31.05.12'!AD23</f>
        <v>337169</v>
      </c>
      <c r="E22" s="60">
        <f t="shared" si="5"/>
        <v>977906</v>
      </c>
      <c r="F22" s="60"/>
      <c r="G22" s="60">
        <f>E22+E23</f>
        <v>1909613</v>
      </c>
      <c r="H22" s="60">
        <f>'M31.05.12'!G23+'LL31.05.12'!H23</f>
        <v>2423281</v>
      </c>
      <c r="I22" s="60">
        <f>'M31.05.12'!S23+'WLL31.05.12'!I23+'LL31.05.12'!I23</f>
        <v>984146</v>
      </c>
      <c r="J22" s="60">
        <f>'M31.05.12'!I23</f>
        <v>979593</v>
      </c>
      <c r="K22" s="60">
        <f>'WLL31.05.12'!J23+'LL31.05.12'!J23</f>
        <v>77204</v>
      </c>
      <c r="L22" s="60">
        <f>'M31.05.12'!N23</f>
        <v>218076</v>
      </c>
      <c r="M22" s="60">
        <f>'M31.05.12'!K23</f>
        <v>2418523</v>
      </c>
      <c r="N22" s="228">
        <f>'M31.05.12'!X23</f>
        <v>0</v>
      </c>
      <c r="O22" s="60"/>
      <c r="P22" s="60">
        <f>'WLL31.05.12'!L23+'LL31.05.12'!L23</f>
        <v>172</v>
      </c>
      <c r="Q22" s="60">
        <f>'T31.05.12'!O22</f>
        <v>72</v>
      </c>
      <c r="R22" s="60">
        <f>'M31.05.12'!W23</f>
        <v>0</v>
      </c>
      <c r="S22" s="60">
        <f t="shared" si="6"/>
        <v>7101067</v>
      </c>
      <c r="T22" s="60">
        <f t="shared" si="7"/>
        <v>9010680</v>
      </c>
      <c r="U22" s="157">
        <f t="shared" si="0"/>
        <v>33.59524936754508</v>
      </c>
      <c r="V22" s="157">
        <f t="shared" si="1"/>
        <v>5.680996228375033</v>
      </c>
      <c r="W22" s="157">
        <f t="shared" si="2"/>
        <v>12.469699415514718</v>
      </c>
      <c r="X22" s="157">
        <f>G22/(AA22*1000)*100</f>
        <v>13.666289428195169</v>
      </c>
      <c r="Y22" s="157">
        <f t="shared" si="8"/>
        <v>64.48561086714933</v>
      </c>
      <c r="Z22" s="158">
        <f>G22/T22*100</f>
        <v>21.192773464377826</v>
      </c>
      <c r="AA22" s="60">
        <f>AB22+AB23</f>
        <v>13973.1637474342</v>
      </c>
      <c r="AB22" s="60">
        <f t="shared" si="3"/>
        <v>7842.258000086961</v>
      </c>
      <c r="AC22" s="60">
        <f>'T31.05.12'!Z22</f>
        <v>1907.2250156267282</v>
      </c>
      <c r="AD22" s="60">
        <f>'T31.05.12'!AA22</f>
        <v>5935.032984460233</v>
      </c>
      <c r="AE22" s="60">
        <v>1436746.244734193</v>
      </c>
      <c r="AF22" s="60">
        <v>4951548.718636215</v>
      </c>
      <c r="AG22" s="60">
        <f t="shared" si="4"/>
        <v>6388294.963370408</v>
      </c>
    </row>
    <row r="23" spans="1:33" ht="14.25">
      <c r="A23" s="5">
        <v>16</v>
      </c>
      <c r="B23" s="6" t="s">
        <v>36</v>
      </c>
      <c r="C23" s="62">
        <f>'LL31.05.12'!Q24+'WLL31.05.12'!Q24+'WLL31.05.12'!T24+'M31.05.12'!AC24</f>
        <v>562107</v>
      </c>
      <c r="D23" s="62">
        <f>'LL31.05.12'!R24+'WLL31.05.12'!R24+'WLL31.05.12'!U24+'M31.05.12'!AD24</f>
        <v>369600</v>
      </c>
      <c r="E23" s="60">
        <f t="shared" si="5"/>
        <v>931707</v>
      </c>
      <c r="F23" s="60"/>
      <c r="G23" s="414" t="s">
        <v>229</v>
      </c>
      <c r="H23" s="414" t="s">
        <v>229</v>
      </c>
      <c r="I23" s="414" t="s">
        <v>229</v>
      </c>
      <c r="J23" s="414" t="s">
        <v>229</v>
      </c>
      <c r="K23" s="414" t="s">
        <v>229</v>
      </c>
      <c r="L23" s="414" t="s">
        <v>229</v>
      </c>
      <c r="M23" s="414" t="s">
        <v>229</v>
      </c>
      <c r="N23" s="414" t="s">
        <v>229</v>
      </c>
      <c r="O23" s="414" t="s">
        <v>229</v>
      </c>
      <c r="P23" s="414" t="s">
        <v>229</v>
      </c>
      <c r="Q23" s="414" t="s">
        <v>229</v>
      </c>
      <c r="R23" s="414" t="s">
        <v>229</v>
      </c>
      <c r="S23" s="414" t="s">
        <v>229</v>
      </c>
      <c r="T23" s="414" t="s">
        <v>229</v>
      </c>
      <c r="U23" s="157">
        <f t="shared" si="0"/>
        <v>38.563192704411456</v>
      </c>
      <c r="V23" s="157">
        <f t="shared" si="1"/>
        <v>7.908791998269783</v>
      </c>
      <c r="W23" s="157">
        <f t="shared" si="2"/>
        <v>15.196889960396751</v>
      </c>
      <c r="X23" s="157"/>
      <c r="Y23" s="157"/>
      <c r="Z23" s="158"/>
      <c r="AA23" s="60"/>
      <c r="AB23" s="60">
        <f t="shared" si="3"/>
        <v>6130.905747347239</v>
      </c>
      <c r="AC23" s="60">
        <f>'T31.05.12'!Z23</f>
        <v>1457.6256802920195</v>
      </c>
      <c r="AD23" s="60">
        <f>'T31.05.12'!AA23</f>
        <v>4673.28006705522</v>
      </c>
      <c r="AE23" s="60">
        <v>1145918.7558733525</v>
      </c>
      <c r="AF23" s="60">
        <v>4322467.895077089</v>
      </c>
      <c r="AG23" s="60">
        <f t="shared" si="4"/>
        <v>5468386.650950441</v>
      </c>
    </row>
    <row r="24" spans="1:33" ht="14.25">
      <c r="A24" s="5">
        <v>17</v>
      </c>
      <c r="B24" s="6" t="s">
        <v>37</v>
      </c>
      <c r="C24" s="62">
        <f>'LL31.05.12'!Q25+'WLL31.05.12'!Q25+'WLL31.05.12'!T25+'M31.05.12'!AC25</f>
        <v>2858265</v>
      </c>
      <c r="D24" s="62">
        <f>'LL31.05.12'!R25+'WLL31.05.12'!R25+'WLL31.05.12'!U25+'M31.05.12'!AD25</f>
        <v>1986992</v>
      </c>
      <c r="E24" s="60">
        <f t="shared" si="5"/>
        <v>4845257</v>
      </c>
      <c r="F24" s="60"/>
      <c r="G24" s="60">
        <f>E24</f>
        <v>4845257</v>
      </c>
      <c r="H24" s="60">
        <f>'M31.05.12'!G25+'LL31.05.12'!H25</f>
        <v>6529593</v>
      </c>
      <c r="I24" s="60">
        <f>'M31.05.12'!S25+'WLL31.05.12'!I25+'LL31.05.12'!I25</f>
        <v>4657735</v>
      </c>
      <c r="J24" s="60">
        <f>'M31.05.12'!I25</f>
        <v>2648169</v>
      </c>
      <c r="K24" s="60">
        <f>'WLL31.05.12'!J25+'LL31.05.12'!J25</f>
        <v>2508972</v>
      </c>
      <c r="L24" s="60">
        <f>'M31.05.12'!N25</f>
        <v>1054471</v>
      </c>
      <c r="M24" s="60">
        <f>'M31.05.12'!K25</f>
        <v>2843453</v>
      </c>
      <c r="N24" s="228">
        <f>'M31.05.12'!X25</f>
        <v>0</v>
      </c>
      <c r="O24" s="60"/>
      <c r="P24" s="60">
        <f>'WLL31.05.12'!L25+'LL31.05.12'!L25</f>
        <v>661</v>
      </c>
      <c r="Q24" s="60">
        <f>'T31.05.12'!O24</f>
        <v>1563893</v>
      </c>
      <c r="R24" s="60">
        <f>'M31.05.12'!W25</f>
        <v>10673</v>
      </c>
      <c r="S24" s="60">
        <f t="shared" si="6"/>
        <v>21817620</v>
      </c>
      <c r="T24" s="60">
        <f t="shared" si="7"/>
        <v>26662877</v>
      </c>
      <c r="U24" s="157">
        <f t="shared" si="0"/>
        <v>40.342493325303224</v>
      </c>
      <c r="V24" s="157">
        <f t="shared" si="1"/>
        <v>5.649031349796752</v>
      </c>
      <c r="W24" s="157">
        <f t="shared" si="2"/>
        <v>11.465613735481663</v>
      </c>
      <c r="X24" s="157">
        <f>G24/(AA24*1000)*100</f>
        <v>11.465613735481663</v>
      </c>
      <c r="Y24" s="157">
        <f t="shared" si="8"/>
        <v>63.093918188170015</v>
      </c>
      <c r="Z24" s="158">
        <f>G24/T24*100</f>
        <v>18.172296260452313</v>
      </c>
      <c r="AA24" s="60">
        <f>AB24</f>
        <v>42259.02870777684</v>
      </c>
      <c r="AB24" s="60">
        <f t="shared" si="3"/>
        <v>42259.02870777684</v>
      </c>
      <c r="AC24" s="60">
        <f>'T31.05.12'!Z24</f>
        <v>7084.9983835958565</v>
      </c>
      <c r="AD24" s="60">
        <f>'T31.05.12'!AA24</f>
        <v>35174.03032418098</v>
      </c>
      <c r="AE24" s="60">
        <v>5496317.981234442</v>
      </c>
      <c r="AF24" s="60">
        <v>31210601.960714735</v>
      </c>
      <c r="AG24" s="60">
        <f t="shared" si="4"/>
        <v>36706919.941949174</v>
      </c>
    </row>
    <row r="25" spans="1:33" ht="14.25">
      <c r="A25" s="5">
        <v>18</v>
      </c>
      <c r="B25" s="6" t="s">
        <v>38</v>
      </c>
      <c r="C25" s="62">
        <f>'LL31.05.12'!Q26+'WLL31.05.12'!Q26+'WLL31.05.12'!T26+'M31.05.12'!AC26</f>
        <v>3246012</v>
      </c>
      <c r="D25" s="62">
        <f>'LL31.05.12'!R26+'WLL31.05.12'!R26+'WLL31.05.12'!U26+'M31.05.12'!AD26</f>
        <v>2155758</v>
      </c>
      <c r="E25" s="60">
        <f t="shared" si="5"/>
        <v>5401770</v>
      </c>
      <c r="F25" s="60"/>
      <c r="G25" s="60">
        <f>E25</f>
        <v>5401770</v>
      </c>
      <c r="H25" s="60">
        <f>'M31.05.12'!G26+'LL31.05.12'!H26</f>
        <v>7087731</v>
      </c>
      <c r="I25" s="60">
        <f>'M31.05.12'!S26+'WLL31.05.12'!I26+'LL31.05.12'!I26</f>
        <v>4128152</v>
      </c>
      <c r="J25" s="60">
        <f>'M31.05.12'!I26</f>
        <v>4568041</v>
      </c>
      <c r="K25" s="60">
        <f>'WLL31.05.12'!J26+'LL31.05.12'!J26</f>
        <v>3137983</v>
      </c>
      <c r="L25" s="60">
        <f>'M31.05.12'!N26</f>
        <v>5596731</v>
      </c>
      <c r="M25" s="60">
        <f>'M31.05.12'!K26</f>
        <v>968341</v>
      </c>
      <c r="N25" s="228">
        <f>'M31.05.12'!X26</f>
        <v>0</v>
      </c>
      <c r="O25" s="60">
        <f>'WLL31.05.12'!K26+'LL31.05.12'!K26</f>
        <v>1716317</v>
      </c>
      <c r="P25" s="60">
        <f>'WLL31.05.12'!L26+'LL31.05.12'!L26</f>
        <v>968</v>
      </c>
      <c r="Q25" s="60">
        <f>'T31.05.12'!O25</f>
        <v>1126</v>
      </c>
      <c r="R25" s="60">
        <f>'M31.05.12'!W26</f>
        <v>0</v>
      </c>
      <c r="S25" s="60">
        <f t="shared" si="6"/>
        <v>27205390</v>
      </c>
      <c r="T25" s="60">
        <f t="shared" si="7"/>
        <v>32607160</v>
      </c>
      <c r="U25" s="157">
        <f t="shared" si="0"/>
        <v>27.248850055587244</v>
      </c>
      <c r="V25" s="157">
        <f t="shared" si="1"/>
        <v>12.639043887409288</v>
      </c>
      <c r="W25" s="157">
        <f t="shared" si="2"/>
        <v>18.646847474838697</v>
      </c>
      <c r="X25" s="157">
        <f>G25/(AA25*1000)*100</f>
        <v>18.646847474838697</v>
      </c>
      <c r="Y25" s="157">
        <f t="shared" si="8"/>
        <v>112.55953865263817</v>
      </c>
      <c r="Z25" s="158">
        <f>G25/T25*100</f>
        <v>16.56620815796285</v>
      </c>
      <c r="AA25" s="60">
        <f>AB25</f>
        <v>28968.81098689165</v>
      </c>
      <c r="AB25" s="60">
        <f t="shared" si="3"/>
        <v>28968.81098689165</v>
      </c>
      <c r="AC25" s="60">
        <f>'T31.05.12'!Z25</f>
        <v>11912.473346134551</v>
      </c>
      <c r="AD25" s="60">
        <f>'T31.05.12'!AA25</f>
        <v>17056.3376407571</v>
      </c>
      <c r="AE25" s="62">
        <v>9054362.204957837</v>
      </c>
      <c r="AF25" s="62">
        <v>16135847.643122543</v>
      </c>
      <c r="AG25" s="62">
        <f t="shared" si="4"/>
        <v>25190209.84808038</v>
      </c>
    </row>
    <row r="26" spans="1:33" ht="14.25">
      <c r="A26" s="5">
        <v>19</v>
      </c>
      <c r="B26" s="6" t="s">
        <v>39</v>
      </c>
      <c r="C26" s="62">
        <f>'LL31.05.12'!Q27+'WLL31.05.12'!Q27+'WLL31.05.12'!T27+'M31.05.12'!AC27</f>
        <v>4471402</v>
      </c>
      <c r="D26" s="62">
        <f>'LL31.05.12'!R27+'WLL31.05.12'!R27+'WLL31.05.12'!U27+'M31.05.12'!AD27</f>
        <v>2219289</v>
      </c>
      <c r="E26" s="60">
        <f t="shared" si="5"/>
        <v>6690691</v>
      </c>
      <c r="F26" s="60"/>
      <c r="G26" s="60">
        <f>E26</f>
        <v>6690691</v>
      </c>
      <c r="H26" s="60">
        <f>'M31.05.12'!G27+'LL31.05.12'!H27</f>
        <v>14718545</v>
      </c>
      <c r="I26" s="60">
        <f>'M31.05.12'!S27+'WLL31.05.12'!I27+'LL31.05.12'!I27</f>
        <v>7364644</v>
      </c>
      <c r="J26" s="60">
        <f>'M31.05.12'!I27</f>
        <v>9230201</v>
      </c>
      <c r="K26" s="60">
        <f>'WLL31.05.12'!J27+'LL31.05.12'!J27</f>
        <v>3671801</v>
      </c>
      <c r="L26" s="60">
        <f>'M31.05.12'!N27</f>
        <v>4383118</v>
      </c>
      <c r="M26" s="60">
        <f>'M31.05.12'!K27</f>
        <v>2034203</v>
      </c>
      <c r="N26" s="228">
        <f>'M31.05.12'!X27</f>
        <v>0</v>
      </c>
      <c r="O26" s="60"/>
      <c r="P26" s="60">
        <f>'WLL31.05.12'!L27+'LL31.05.12'!L27</f>
        <v>2561777</v>
      </c>
      <c r="Q26" s="60">
        <f>'T31.05.12'!O26</f>
        <v>1056</v>
      </c>
      <c r="R26" s="60">
        <f>'M31.05.12'!W27</f>
        <v>8443</v>
      </c>
      <c r="S26" s="60">
        <f t="shared" si="6"/>
        <v>43973788</v>
      </c>
      <c r="T26" s="60">
        <f t="shared" si="7"/>
        <v>50664479</v>
      </c>
      <c r="U26" s="157">
        <f t="shared" si="0"/>
        <v>26.838200120290125</v>
      </c>
      <c r="V26" s="157">
        <f t="shared" si="1"/>
        <v>4.1847021494552115</v>
      </c>
      <c r="W26" s="157">
        <f t="shared" si="2"/>
        <v>9.600100492328393</v>
      </c>
      <c r="X26" s="157">
        <f>G26/(AA26*1000)*100</f>
        <v>9.600100492328393</v>
      </c>
      <c r="Y26" s="157">
        <f t="shared" si="8"/>
        <v>72.69564381189649</v>
      </c>
      <c r="Z26" s="158">
        <f>G26/T26*100</f>
        <v>13.205881382891551</v>
      </c>
      <c r="AA26" s="60">
        <f>AB26</f>
        <v>69693.96836362961</v>
      </c>
      <c r="AB26" s="60">
        <f t="shared" si="3"/>
        <v>69693.96836362961</v>
      </c>
      <c r="AC26" s="60">
        <f>'T31.05.12'!Z26</f>
        <v>16660.58819130552</v>
      </c>
      <c r="AD26" s="60">
        <f>'T31.05.12'!AA26</f>
        <v>53033.38017232409</v>
      </c>
      <c r="AE26" s="60">
        <v>13205444.173387725</v>
      </c>
      <c r="AF26" s="60">
        <v>43267678.32289427</v>
      </c>
      <c r="AG26" s="60">
        <f t="shared" si="4"/>
        <v>56473122.496282</v>
      </c>
    </row>
    <row r="27" spans="1:35" ht="14.25">
      <c r="A27" s="5">
        <v>20</v>
      </c>
      <c r="B27" s="6" t="s">
        <v>40</v>
      </c>
      <c r="C27" s="62">
        <f>'LL31.05.12'!Q28+'WLL31.05.12'!Q28+'WLL31.05.12'!T28+'M31.05.12'!AC28</f>
        <v>7927598</v>
      </c>
      <c r="D27" s="62">
        <f>'LL31.05.12'!R28+'WLL31.05.12'!R28+'WLL31.05.12'!U28+'M31.05.12'!AD28</f>
        <v>1597397</v>
      </c>
      <c r="E27" s="60">
        <f t="shared" si="5"/>
        <v>9524995</v>
      </c>
      <c r="F27" s="60"/>
      <c r="G27" s="60">
        <f>E27</f>
        <v>9524995</v>
      </c>
      <c r="H27" s="60">
        <f>'M31.05.12'!G28+'LL31.05.12'!H28</f>
        <v>10276705</v>
      </c>
      <c r="I27" s="60">
        <f>'M31.05.12'!S28+'WLL31.05.12'!I28+'LL31.05.12'!I28</f>
        <v>7680922</v>
      </c>
      <c r="J27" s="60">
        <f>'M31.05.12'!I28</f>
        <v>10206037</v>
      </c>
      <c r="K27" s="60">
        <f>'WLL31.05.12'!J28+'LL31.05.12'!J28</f>
        <v>3676992</v>
      </c>
      <c r="L27" s="60">
        <f>'M31.05.12'!N28</f>
        <v>2179223</v>
      </c>
      <c r="M27" s="60">
        <f>'M31.05.12'!K28</f>
        <v>18536856</v>
      </c>
      <c r="N27" s="228">
        <f>'M31.05.12'!X28</f>
        <v>0</v>
      </c>
      <c r="O27" s="60"/>
      <c r="P27" s="60">
        <f>'WLL31.05.12'!L28+'LL31.05.12'!L28</f>
        <v>1636223</v>
      </c>
      <c r="Q27" s="60">
        <f>'T31.05.12'!O27</f>
        <v>2371433</v>
      </c>
      <c r="R27" s="60">
        <f>'M31.05.12'!W28</f>
        <v>1341291</v>
      </c>
      <c r="S27" s="60">
        <f t="shared" si="6"/>
        <v>57905682</v>
      </c>
      <c r="T27" s="60">
        <f t="shared" si="7"/>
        <v>67430677</v>
      </c>
      <c r="U27" s="157">
        <f t="shared" si="0"/>
        <v>27.58363216705674</v>
      </c>
      <c r="V27" s="157">
        <f t="shared" si="1"/>
        <v>4.762620218540424</v>
      </c>
      <c r="W27" s="157">
        <f t="shared" si="2"/>
        <v>15.29369786412556</v>
      </c>
      <c r="X27" s="157">
        <f>G27/(AA27*1000)*100</f>
        <v>15.29369786412556</v>
      </c>
      <c r="Y27" s="157">
        <f t="shared" si="8"/>
        <v>108.26928526591779</v>
      </c>
      <c r="Z27" s="158">
        <f>G27/T27*100</f>
        <v>14.125610810640385</v>
      </c>
      <c r="AA27" s="60">
        <f>AB27</f>
        <v>62280.52289657682</v>
      </c>
      <c r="AB27" s="60">
        <f t="shared" si="3"/>
        <v>62280.52289657682</v>
      </c>
      <c r="AC27" s="60">
        <f>'T31.05.12'!Z27</f>
        <v>28740.225188573848</v>
      </c>
      <c r="AD27" s="60">
        <f>'T31.05.12'!AA27</f>
        <v>33540.297708002974</v>
      </c>
      <c r="AE27" s="60">
        <v>21465162.047406718</v>
      </c>
      <c r="AF27" s="60">
        <v>31120827.47722959</v>
      </c>
      <c r="AG27" s="60">
        <f t="shared" si="4"/>
        <v>52585989.52463631</v>
      </c>
      <c r="AI27">
        <v>1133925</v>
      </c>
    </row>
    <row r="28" spans="1:34" ht="14.25">
      <c r="A28" s="5">
        <v>21</v>
      </c>
      <c r="B28" s="6" t="s">
        <v>41</v>
      </c>
      <c r="C28" s="62">
        <f>'LL31.05.12'!Q29+'WLL31.05.12'!Q29+'WLL31.05.12'!T29+'M31.05.12'!AC29</f>
        <v>919745</v>
      </c>
      <c r="D28" s="62">
        <f>'LL31.05.12'!R29+'WLL31.05.12'!R29+'WLL31.05.12'!U29+'M31.05.12'!AD29</f>
        <v>717011</v>
      </c>
      <c r="E28" s="60">
        <f t="shared" si="5"/>
        <v>1636756</v>
      </c>
      <c r="F28" s="60"/>
      <c r="G28" s="414" t="s">
        <v>229</v>
      </c>
      <c r="H28" s="414" t="s">
        <v>229</v>
      </c>
      <c r="I28" s="414" t="s">
        <v>229</v>
      </c>
      <c r="J28" s="414" t="s">
        <v>229</v>
      </c>
      <c r="K28" s="414" t="s">
        <v>229</v>
      </c>
      <c r="L28" s="414" t="s">
        <v>229</v>
      </c>
      <c r="M28" s="414" t="s">
        <v>229</v>
      </c>
      <c r="N28" s="414" t="s">
        <v>229</v>
      </c>
      <c r="O28" s="414" t="s">
        <v>229</v>
      </c>
      <c r="P28" s="414" t="s">
        <v>229</v>
      </c>
      <c r="Q28" s="414" t="s">
        <v>229</v>
      </c>
      <c r="R28" s="414" t="s">
        <v>229</v>
      </c>
      <c r="S28" s="414" t="s">
        <v>229</v>
      </c>
      <c r="T28" s="414" t="s">
        <v>229</v>
      </c>
      <c r="U28" s="157">
        <f t="shared" si="0"/>
        <v>31.639105626637924</v>
      </c>
      <c r="V28" s="157">
        <f t="shared" si="1"/>
        <v>9.764921249743114</v>
      </c>
      <c r="W28" s="157">
        <f t="shared" si="2"/>
        <v>15.968803372125025</v>
      </c>
      <c r="X28" s="157"/>
      <c r="Y28" s="157"/>
      <c r="Z28" s="158"/>
      <c r="AA28" s="60"/>
      <c r="AB28" s="60">
        <f t="shared" si="3"/>
        <v>10249.709773852584</v>
      </c>
      <c r="AC28" s="60">
        <f>'T31.05.12'!Z28</f>
        <v>2906.987987756641</v>
      </c>
      <c r="AD28" s="60">
        <f>'T31.05.12'!AA28</f>
        <v>7342.721786095944</v>
      </c>
      <c r="AE28" s="60">
        <v>2170244.7224881384</v>
      </c>
      <c r="AF28" s="60">
        <v>6309317.326735535</v>
      </c>
      <c r="AG28" s="60">
        <f t="shared" si="4"/>
        <v>8479562.049223673</v>
      </c>
      <c r="AH28">
        <v>540493</v>
      </c>
    </row>
    <row r="29" spans="1:35" ht="14.25">
      <c r="A29" s="5">
        <v>22</v>
      </c>
      <c r="B29" s="6" t="s">
        <v>42</v>
      </c>
      <c r="C29" s="62">
        <f>'LL31.05.12'!Q30+'WLL31.05.12'!Q30+'WLL31.05.12'!T30+'M31.05.12'!AC30</f>
        <v>7750176</v>
      </c>
      <c r="D29" s="62">
        <f>'LL31.05.12'!R30+'WLL31.05.12'!R30+'WLL31.05.12'!U30+'M31.05.12'!AD30</f>
        <v>3405657</v>
      </c>
      <c r="E29" s="60">
        <f t="shared" si="5"/>
        <v>11155833</v>
      </c>
      <c r="F29" s="60"/>
      <c r="G29" s="60">
        <f>E29</f>
        <v>11155833</v>
      </c>
      <c r="H29" s="60">
        <f>'M31.05.12'!G30+'LL31.05.12'!H30</f>
        <v>15194130</v>
      </c>
      <c r="I29" s="60">
        <f>'M31.05.12'!S30+'WLL31.05.12'!I30+'LL31.05.12'!I30</f>
        <v>13149821</v>
      </c>
      <c r="J29" s="60">
        <f>'M31.05.12'!I30</f>
        <v>15399111</v>
      </c>
      <c r="K29" s="60">
        <f>'WLL31.05.12'!J30+'LL31.05.12'!J30</f>
        <v>4779304</v>
      </c>
      <c r="L29" s="60">
        <f>'M31.05.12'!N30</f>
        <v>8063123</v>
      </c>
      <c r="M29" s="60">
        <f>'M31.05.12'!K30</f>
        <v>2152649</v>
      </c>
      <c r="N29" s="228">
        <f>'M31.05.12'!X30</f>
        <v>0</v>
      </c>
      <c r="O29" s="60"/>
      <c r="P29" s="60">
        <f>'WLL31.05.12'!L30+'LL31.05.12'!L30</f>
        <v>585877</v>
      </c>
      <c r="Q29" s="60">
        <f>'T31.05.12'!O29</f>
        <v>7633503</v>
      </c>
      <c r="R29" s="60">
        <f>'M31.05.12'!W30</f>
        <v>14882</v>
      </c>
      <c r="S29" s="60">
        <f t="shared" si="6"/>
        <v>66972400</v>
      </c>
      <c r="T29" s="60">
        <f t="shared" si="7"/>
        <v>78128233</v>
      </c>
      <c r="U29" s="157">
        <f t="shared" si="0"/>
        <v>33.38339663030115</v>
      </c>
      <c r="V29" s="157">
        <f t="shared" si="1"/>
        <v>2.994381589126744</v>
      </c>
      <c r="W29" s="157">
        <f t="shared" si="2"/>
        <v>8.145883236768475</v>
      </c>
      <c r="X29" s="157">
        <f aca="true" t="shared" si="9" ref="X29:X37">G29/(AA29*1000)*100</f>
        <v>8.145883236768475</v>
      </c>
      <c r="Y29" s="157">
        <f t="shared" si="8"/>
        <v>57.04849324232817</v>
      </c>
      <c r="Z29" s="158">
        <f aca="true" t="shared" si="10" ref="Z29:Z34">G29/T29*100</f>
        <v>14.278875345868888</v>
      </c>
      <c r="AA29" s="60">
        <f>AB29</f>
        <v>136950.56356375656</v>
      </c>
      <c r="AB29" s="60">
        <f t="shared" si="3"/>
        <v>136950.56356375656</v>
      </c>
      <c r="AC29" s="60">
        <f>'T31.05.12'!Z29</f>
        <v>23215.660424935275</v>
      </c>
      <c r="AD29" s="60">
        <f>'T31.05.12'!AA29</f>
        <v>113734.90313882129</v>
      </c>
      <c r="AE29" s="62">
        <v>18305425.424703386</v>
      </c>
      <c r="AF29" s="62">
        <v>96103124.17518596</v>
      </c>
      <c r="AG29" s="62">
        <f t="shared" si="4"/>
        <v>114408549.59988935</v>
      </c>
      <c r="AH29">
        <v>1027015247</v>
      </c>
      <c r="AI29" s="76">
        <f>AH28/AH29*AI27</f>
        <v>596.756987605852</v>
      </c>
    </row>
    <row r="30" spans="1:35" ht="14.25">
      <c r="A30" s="5">
        <v>23</v>
      </c>
      <c r="B30" s="6" t="s">
        <v>43</v>
      </c>
      <c r="C30" s="62">
        <f>'LL31.05.12'!Q31+'WLL31.05.12'!Q31+'WLL31.05.12'!T31+'M31.05.12'!AC31</f>
        <v>3035375</v>
      </c>
      <c r="D30" s="62">
        <f>'LL31.05.12'!R31+'WLL31.05.12'!R31+'WLL31.05.12'!U31+'M31.05.12'!AD31</f>
        <v>944547</v>
      </c>
      <c r="E30" s="60">
        <f t="shared" si="5"/>
        <v>3979922</v>
      </c>
      <c r="F30" s="60"/>
      <c r="G30" s="60">
        <f>E30+E28</f>
        <v>5616678</v>
      </c>
      <c r="H30" s="60">
        <f>'M31.05.12'!G31+'LL31.05.12'!H31</f>
        <v>6733228</v>
      </c>
      <c r="I30" s="60">
        <f>'M31.05.12'!S31+'WLL31.05.12'!I31+'LL31.05.12'!I31</f>
        <v>10385762</v>
      </c>
      <c r="J30" s="60">
        <f>'M31.05.12'!I31</f>
        <v>9773537</v>
      </c>
      <c r="K30" s="60">
        <f>'WLL31.05.12'!J31+'LL31.05.12'!J31</f>
        <v>4701718</v>
      </c>
      <c r="L30" s="60">
        <f>'M31.05.12'!N31</f>
        <v>10648195</v>
      </c>
      <c r="M30" s="60">
        <f>'M31.05.12'!K31</f>
        <v>2972795</v>
      </c>
      <c r="N30" s="228">
        <f>'M31.05.12'!X31</f>
        <v>0</v>
      </c>
      <c r="O30" s="60"/>
      <c r="P30" s="60">
        <f>'WLL31.05.12'!L31+'LL31.05.12'!L31</f>
        <v>603680</v>
      </c>
      <c r="Q30" s="60">
        <f>'T31.05.12'!O30</f>
        <v>5287439</v>
      </c>
      <c r="R30" s="60">
        <f>'M31.05.12'!W31</f>
        <v>6067</v>
      </c>
      <c r="S30" s="60">
        <f t="shared" si="6"/>
        <v>51112421</v>
      </c>
      <c r="T30" s="60">
        <f t="shared" si="7"/>
        <v>56729099</v>
      </c>
      <c r="U30" s="157">
        <f t="shared" si="0"/>
        <v>14.099040984749097</v>
      </c>
      <c r="V30" s="157">
        <f t="shared" si="1"/>
        <v>2.150282911176146</v>
      </c>
      <c r="W30" s="157">
        <f t="shared" si="2"/>
        <v>6.080339819926152</v>
      </c>
      <c r="X30" s="157">
        <f t="shared" si="9"/>
        <v>7.4191349702886225</v>
      </c>
      <c r="Y30" s="157">
        <f t="shared" si="8"/>
        <v>74.93412337753122</v>
      </c>
      <c r="Z30" s="158">
        <f t="shared" si="10"/>
        <v>9.900876444379982</v>
      </c>
      <c r="AA30" s="60">
        <f>AB30+AB28</f>
        <v>75705.29478831543</v>
      </c>
      <c r="AB30" s="60">
        <f t="shared" si="3"/>
        <v>65455.58501446285</v>
      </c>
      <c r="AC30" s="60">
        <f>'T31.05.12'!Z30</f>
        <v>21528.94656653143</v>
      </c>
      <c r="AD30" s="60">
        <f>'T31.05.12'!AA30</f>
        <v>43926.63844793142</v>
      </c>
      <c r="AE30" s="62">
        <v>16207203.922645923</v>
      </c>
      <c r="AF30" s="62">
        <v>35437105.906304315</v>
      </c>
      <c r="AG30" s="62">
        <f t="shared" si="4"/>
        <v>51644309.82895024</v>
      </c>
      <c r="AI30">
        <f>30849+754+52382</f>
        <v>83985</v>
      </c>
    </row>
    <row r="31" spans="1:35" ht="14.25">
      <c r="A31" s="5">
        <v>24</v>
      </c>
      <c r="B31" s="6" t="s">
        <v>44</v>
      </c>
      <c r="C31" s="62">
        <f>'LL31.05.12'!Q32+'WLL31.05.12'!Q32+'WLL31.05.12'!T32+'M31.05.12'!AC32</f>
        <v>1982987</v>
      </c>
      <c r="D31" s="62">
        <f>'LL31.05.12'!R32+'WLL31.05.12'!R32+'WLL31.05.12'!U32+'M31.05.12'!AD32</f>
        <v>2057600</v>
      </c>
      <c r="E31" s="60">
        <f t="shared" si="5"/>
        <v>4040587</v>
      </c>
      <c r="F31" s="60"/>
      <c r="G31" s="60">
        <f>E31+E8</f>
        <v>4254492</v>
      </c>
      <c r="H31" s="60">
        <f>'M31.05.12'!G32+'LL31.05.12'!H32</f>
        <v>9228421</v>
      </c>
      <c r="I31" s="60">
        <f>'M31.05.12'!S32+'WLL31.05.12'!I32+'LL31.05.12'!I32</f>
        <v>7838890</v>
      </c>
      <c r="J31" s="60">
        <f>'M31.05.12'!I32</f>
        <v>11766661</v>
      </c>
      <c r="K31" s="60">
        <f>'WLL31.05.12'!J32+'LL31.05.12'!J32</f>
        <v>2876370</v>
      </c>
      <c r="L31" s="60">
        <f>'M31.05.12'!N32</f>
        <v>2291189</v>
      </c>
      <c r="M31" s="60">
        <f>'M31.05.12'!K32</f>
        <v>3048179</v>
      </c>
      <c r="N31" s="228">
        <f>'M31.05.12'!X32</f>
        <v>0</v>
      </c>
      <c r="O31" s="60"/>
      <c r="P31" s="60">
        <f>'WLL31.05.12'!L32+'LL31.05.12'!L32</f>
        <v>1928771</v>
      </c>
      <c r="Q31" s="60">
        <f>'T31.05.12'!O31</f>
        <v>4166621</v>
      </c>
      <c r="R31" s="60">
        <f>'M31.05.12'!W32</f>
        <v>17208</v>
      </c>
      <c r="S31" s="60">
        <f t="shared" si="6"/>
        <v>43162310</v>
      </c>
      <c r="T31" s="60">
        <f t="shared" si="7"/>
        <v>47416802</v>
      </c>
      <c r="U31" s="157">
        <f t="shared" si="0"/>
        <v>18.276294141300646</v>
      </c>
      <c r="V31" s="157">
        <f t="shared" si="1"/>
        <v>3.101338125926486</v>
      </c>
      <c r="W31" s="157">
        <f t="shared" si="2"/>
        <v>5.234218970950487</v>
      </c>
      <c r="X31" s="157">
        <f t="shared" si="9"/>
        <v>5.484336371170078</v>
      </c>
      <c r="Y31" s="157">
        <f t="shared" si="8"/>
        <v>61.123558773449346</v>
      </c>
      <c r="Z31" s="158">
        <f t="shared" si="10"/>
        <v>8.972540999285442</v>
      </c>
      <c r="AA31" s="60">
        <f>AB31+AB8</f>
        <v>77575.32930264648</v>
      </c>
      <c r="AB31" s="60">
        <f t="shared" si="3"/>
        <v>77195.6049684766</v>
      </c>
      <c r="AC31" s="60">
        <f>'T31.05.12'!Z31</f>
        <v>10850.049712861972</v>
      </c>
      <c r="AD31" s="60">
        <f>'T31.05.12'!AA31</f>
        <v>66345.55525561463</v>
      </c>
      <c r="AE31" s="60">
        <v>9329940.33700887</v>
      </c>
      <c r="AF31" s="60">
        <v>58215178.05927157</v>
      </c>
      <c r="AG31" s="60">
        <f t="shared" si="4"/>
        <v>67545118.39628044</v>
      </c>
      <c r="AI31" s="75">
        <f>AI30/(AI29*1000)</f>
        <v>0.14073567925353003</v>
      </c>
    </row>
    <row r="32" spans="1:33" ht="14.25">
      <c r="A32" s="5">
        <v>25</v>
      </c>
      <c r="B32" s="6" t="s">
        <v>45</v>
      </c>
      <c r="C32" s="62">
        <f>'LL31.05.12'!Q33+'WLL31.05.12'!Q33+'WLL31.05.12'!T33+'M31.05.12'!AC33</f>
        <v>3383432</v>
      </c>
      <c r="D32" s="62">
        <f>'LL31.05.12'!R33+'WLL31.05.12'!R33+'WLL31.05.12'!U33+'M31.05.12'!AD33</f>
        <v>0</v>
      </c>
      <c r="E32" s="60">
        <f t="shared" si="5"/>
        <v>3383432</v>
      </c>
      <c r="F32" s="60"/>
      <c r="G32" s="60">
        <f>E32</f>
        <v>3383432</v>
      </c>
      <c r="H32" s="60">
        <f>'M31.05.12'!G33+'LL31.05.12'!H33</f>
        <v>3986669</v>
      </c>
      <c r="I32" s="60">
        <f>'M31.05.12'!S33+'WLL31.05.12'!I33+'LL31.05.12'!I33</f>
        <v>5683285</v>
      </c>
      <c r="J32" s="60">
        <f>'M31.05.12'!I33</f>
        <v>4270427</v>
      </c>
      <c r="K32" s="60">
        <f>'WLL31.05.12'!J33+'LL31.05.12'!J33</f>
        <v>3105939</v>
      </c>
      <c r="L32" s="60">
        <f>'M31.05.12'!N33</f>
        <v>1338618</v>
      </c>
      <c r="M32" s="60">
        <f>'M31.05.12'!K33</f>
        <v>1860604</v>
      </c>
      <c r="N32" s="228">
        <f>'M31.05.12'!X33</f>
        <v>0</v>
      </c>
      <c r="O32" s="60"/>
      <c r="P32" s="60">
        <f>'WLL31.05.12'!L33+'LL31.05.12'!L33</f>
        <v>893897</v>
      </c>
      <c r="Q32" s="60">
        <f>'T31.05.12'!O32</f>
        <v>1894211</v>
      </c>
      <c r="R32" s="60">
        <f>'M31.05.12'!W33</f>
        <v>4096</v>
      </c>
      <c r="S32" s="60">
        <f t="shared" si="6"/>
        <v>23037746</v>
      </c>
      <c r="T32" s="60">
        <f t="shared" si="7"/>
        <v>26421178</v>
      </c>
      <c r="U32" s="157">
        <f>C32/(AC32*1000)*100</f>
        <v>21.916310811893748</v>
      </c>
      <c r="V32" s="157"/>
      <c r="W32" s="157">
        <f t="shared" si="2"/>
        <v>21.916310811893748</v>
      </c>
      <c r="X32" s="157">
        <f t="shared" si="9"/>
        <v>21.916310811893748</v>
      </c>
      <c r="Y32" s="157">
        <f t="shared" si="8"/>
        <v>171.14419591242537</v>
      </c>
      <c r="Z32" s="158">
        <f t="shared" si="10"/>
        <v>12.805757563118494</v>
      </c>
      <c r="AA32" s="60">
        <f>AB32</f>
        <v>15437.96320940953</v>
      </c>
      <c r="AB32" s="60">
        <f t="shared" si="3"/>
        <v>15437.96320940953</v>
      </c>
      <c r="AC32" s="60">
        <f>'T31.05.12'!Z32</f>
        <v>15437.96320940953</v>
      </c>
      <c r="AD32" s="60">
        <f>'T31.05.12'!AA32</f>
        <v>0</v>
      </c>
      <c r="AE32" s="60">
        <v>13216546.058361439</v>
      </c>
      <c r="AF32" s="60">
        <v>0</v>
      </c>
      <c r="AG32" s="60">
        <f t="shared" si="4"/>
        <v>13216546.058361439</v>
      </c>
    </row>
    <row r="33" spans="1:33" ht="14.25">
      <c r="A33" s="5">
        <v>26</v>
      </c>
      <c r="B33" s="6" t="s">
        <v>46</v>
      </c>
      <c r="C33" s="62">
        <f>'LL31.05.12'!Q34+'WLL31.05.12'!Q34+'WLL31.05.12'!T34+'M31.05.12'!AC34</f>
        <v>2425863</v>
      </c>
      <c r="D33" s="62">
        <f>'LL31.05.12'!R34+'WLL31.05.12'!R34+'WLL31.05.12'!U34+'M31.05.12'!AD34</f>
        <v>82425</v>
      </c>
      <c r="E33" s="60">
        <f t="shared" si="5"/>
        <v>2508288</v>
      </c>
      <c r="F33" s="60"/>
      <c r="G33" s="60">
        <f>E33</f>
        <v>2508288</v>
      </c>
      <c r="H33" s="60">
        <f>'M31.05.12'!G34+'LL31.05.12'!H34</f>
        <v>3769084</v>
      </c>
      <c r="I33" s="60">
        <f>'M31.05.12'!S34+'WLL31.05.12'!I34+'LL31.05.12'!I34</f>
        <v>1407749</v>
      </c>
      <c r="J33" s="60">
        <f>'M31.05.12'!I34</f>
        <v>2158494</v>
      </c>
      <c r="K33" s="60">
        <f>'WLL31.05.12'!J34+'LL31.05.12'!J34</f>
        <v>1246057</v>
      </c>
      <c r="L33" s="60">
        <f>'M31.05.12'!N34</f>
        <v>0</v>
      </c>
      <c r="M33" s="60">
        <f>'M31.05.12'!K34</f>
        <v>3603827</v>
      </c>
      <c r="N33" s="228">
        <f>'M31.05.12'!X34</f>
        <v>0</v>
      </c>
      <c r="O33" s="60"/>
      <c r="P33" s="60">
        <f>'WLL31.05.12'!L34+'LL31.05.12'!L34</f>
        <v>0</v>
      </c>
      <c r="Q33" s="60">
        <f>'T31.05.12'!O33</f>
        <v>0</v>
      </c>
      <c r="R33" s="60">
        <f>'M31.05.12'!W34</f>
        <v>0</v>
      </c>
      <c r="S33" s="60">
        <f t="shared" si="6"/>
        <v>12185211</v>
      </c>
      <c r="T33" s="60">
        <f t="shared" si="7"/>
        <v>14693499</v>
      </c>
      <c r="U33" s="157">
        <f>C33/(AC33*1000)*100</f>
        <v>20.56494186096737</v>
      </c>
      <c r="V33" s="157"/>
      <c r="W33" s="157">
        <f t="shared" si="2"/>
        <v>21.263689206918166</v>
      </c>
      <c r="X33" s="157">
        <f t="shared" si="9"/>
        <v>21.263689206918166</v>
      </c>
      <c r="Y33" s="157">
        <f t="shared" si="8"/>
        <v>124.56224966916194</v>
      </c>
      <c r="Z33" s="158">
        <f t="shared" si="10"/>
        <v>17.070733118095287</v>
      </c>
      <c r="AA33" s="60">
        <f>AB33</f>
        <v>11796.109205659033</v>
      </c>
      <c r="AB33" s="60">
        <f t="shared" si="3"/>
        <v>11796.109205659033</v>
      </c>
      <c r="AC33" s="60">
        <f>'T31.05.12'!Z33</f>
        <v>11796.109205659033</v>
      </c>
      <c r="AD33" s="60">
        <f>'T31.05.12'!AA33</f>
        <v>0</v>
      </c>
      <c r="AE33" s="60">
        <v>6424623.633861813</v>
      </c>
      <c r="AF33" s="63">
        <v>4074054.461012357</v>
      </c>
      <c r="AG33" s="60">
        <f t="shared" si="4"/>
        <v>10498678.09487417</v>
      </c>
    </row>
    <row r="34" spans="1:33" ht="15">
      <c r="A34" s="5"/>
      <c r="B34" s="7" t="s">
        <v>47</v>
      </c>
      <c r="C34" s="89">
        <f aca="true" t="shared" si="11" ref="C34:J34">SUM(C8:C33)</f>
        <v>78215218</v>
      </c>
      <c r="D34" s="89">
        <f t="shared" si="11"/>
        <v>41317575</v>
      </c>
      <c r="E34" s="60">
        <f t="shared" si="11"/>
        <v>119532793</v>
      </c>
      <c r="F34" s="60">
        <f>SUM(F8:F33)</f>
        <v>0</v>
      </c>
      <c r="G34" s="60">
        <f>SUM(G8:G33)</f>
        <v>119532793</v>
      </c>
      <c r="H34" s="60">
        <f>'M31.05.12'!G35+'LL31.05.12'!H35</f>
        <v>174526878</v>
      </c>
      <c r="I34" s="60">
        <f>'M31.05.12'!S35+'WLL31.05.12'!I35+'LL31.05.12'!I35</f>
        <v>136884776</v>
      </c>
      <c r="J34" s="60">
        <f t="shared" si="11"/>
        <v>137882191</v>
      </c>
      <c r="K34" s="60">
        <f>'WLL31.05.12'!J35+'LL31.05.12'!J35</f>
        <v>73505685</v>
      </c>
      <c r="L34" s="60">
        <f>'M31.05.12'!N35</f>
        <v>108227363</v>
      </c>
      <c r="M34" s="60">
        <f>'M31.05.12'!K35</f>
        <v>60391298</v>
      </c>
      <c r="N34" s="228">
        <f>'M31.05.12'!X35</f>
        <v>0</v>
      </c>
      <c r="O34" s="60">
        <f>'WLL31.05.12'!K35+'LL31.05.12'!K35</f>
        <v>1716317</v>
      </c>
      <c r="P34" s="60">
        <f>SUM(P8:P33)</f>
        <v>14559987</v>
      </c>
      <c r="Q34" s="60">
        <f>'T31.05.12'!O34</f>
        <v>43581722</v>
      </c>
      <c r="R34" s="60">
        <f>'M31.05.12'!W35</f>
        <v>5297754</v>
      </c>
      <c r="S34" s="60">
        <f t="shared" si="6"/>
        <v>756573971</v>
      </c>
      <c r="T34" s="60">
        <f>SUM(T8:T33)</f>
        <v>876106764</v>
      </c>
      <c r="U34" s="160">
        <f>C34/(AC34*1000)*100</f>
        <v>23.857409990920484</v>
      </c>
      <c r="V34" s="160">
        <f>D34/(AD34*1000)*100</f>
        <v>4.829131081795791</v>
      </c>
      <c r="W34" s="160">
        <f t="shared" si="2"/>
        <v>10.100496668153514</v>
      </c>
      <c r="X34" s="160">
        <f t="shared" si="9"/>
        <v>10.100496668153514</v>
      </c>
      <c r="Y34" s="160">
        <f t="shared" si="8"/>
        <v>74.03084315723099</v>
      </c>
      <c r="Z34" s="160">
        <f t="shared" si="10"/>
        <v>13.643633163412034</v>
      </c>
      <c r="AA34" s="60">
        <f aca="true" t="shared" si="12" ref="AA34:AG34">SUM(AA8:AA33)</f>
        <v>1183434.8045169143</v>
      </c>
      <c r="AB34" s="60">
        <f t="shared" si="12"/>
        <v>1183434.8045169143</v>
      </c>
      <c r="AC34" s="66">
        <f t="shared" si="12"/>
        <v>327844.5482127637</v>
      </c>
      <c r="AD34" s="66">
        <f t="shared" si="12"/>
        <v>855590.2563041504</v>
      </c>
      <c r="AE34" s="36">
        <f t="shared" si="12"/>
        <v>255905193.08587155</v>
      </c>
      <c r="AF34" s="36">
        <f t="shared" si="12"/>
        <v>740697077.7409049</v>
      </c>
      <c r="AG34" s="36">
        <f t="shared" si="12"/>
        <v>996602270.8267765</v>
      </c>
    </row>
    <row r="35" spans="1:33" ht="14.25">
      <c r="A35" s="4">
        <v>27</v>
      </c>
      <c r="B35" s="3" t="s">
        <v>48</v>
      </c>
      <c r="C35" s="60"/>
      <c r="D35" s="60"/>
      <c r="E35" s="60"/>
      <c r="F35" s="60">
        <f>'LL31.05.12'!E36+'WLL31.05.12'!G36+'M31.05.12'!E36</f>
        <v>4369151</v>
      </c>
      <c r="G35" s="90">
        <f>F35</f>
        <v>4369151</v>
      </c>
      <c r="H35" s="60">
        <f>'M31.05.12'!G36+'LL31.05.12'!H36</f>
        <v>9964424</v>
      </c>
      <c r="I35" s="60">
        <f>'M31.05.12'!S36+'WLL31.05.12'!I36+'LL31.05.12'!I36</f>
        <v>9387767</v>
      </c>
      <c r="J35" s="60">
        <f>'M31.05.12'!I36</f>
        <v>8778280</v>
      </c>
      <c r="K35" s="60">
        <f>'WLL31.05.12'!J36+'LL31.05.12'!J36</f>
        <v>4597125</v>
      </c>
      <c r="L35" s="60">
        <f>'M31.05.12'!N36</f>
        <v>4866369</v>
      </c>
      <c r="M35" s="60">
        <f>'M31.05.12'!K36</f>
        <v>2698712</v>
      </c>
      <c r="N35" s="228">
        <f>'M31.05.12'!X36</f>
        <v>0</v>
      </c>
      <c r="O35" s="60">
        <f>'WLL31.05.12'!K36+'LL31.05.12'!K36</f>
        <v>0</v>
      </c>
      <c r="P35" s="60">
        <f>'WLL31.05.12'!L36+'LL31.05.12'!L36</f>
        <v>1198408</v>
      </c>
      <c r="Q35" s="60">
        <f>'T31.05.12'!O35</f>
        <v>0</v>
      </c>
      <c r="R35" s="60">
        <f>'M31.05.12'!W36</f>
        <v>0</v>
      </c>
      <c r="S35" s="60">
        <f t="shared" si="6"/>
        <v>41491085</v>
      </c>
      <c r="T35" s="60">
        <f>G35+S35</f>
        <v>45860236</v>
      </c>
      <c r="U35" s="157"/>
      <c r="V35" s="157"/>
      <c r="W35" s="157"/>
      <c r="X35" s="157">
        <f t="shared" si="9"/>
        <v>25.691285200813763</v>
      </c>
      <c r="Y35" s="157">
        <f t="shared" si="8"/>
        <v>269.6652970915005</v>
      </c>
      <c r="Z35" s="158"/>
      <c r="AA35" s="60">
        <f>AB35</f>
        <v>17006.35435654114</v>
      </c>
      <c r="AB35" s="60">
        <f>AC35+AD35</f>
        <v>17006.35435654114</v>
      </c>
      <c r="AC35" s="60">
        <f>'T31.05.12'!Z35</f>
        <v>16229.358165409805</v>
      </c>
      <c r="AD35" s="60">
        <f>'T31.05.12'!AA35</f>
        <v>776.9961911313313</v>
      </c>
      <c r="AE35" s="60">
        <f>'T31.05.12'!AB35</f>
        <v>0</v>
      </c>
      <c r="AF35" s="60">
        <f>'T31.05.12'!AC35</f>
        <v>17607.999999999985</v>
      </c>
      <c r="AG35" s="60">
        <f>'T31.05.12'!AD35</f>
        <v>842.9999999999995</v>
      </c>
    </row>
    <row r="36" spans="1:33" ht="14.25">
      <c r="A36" s="4">
        <v>28</v>
      </c>
      <c r="B36" s="3" t="s">
        <v>49</v>
      </c>
      <c r="C36" s="60"/>
      <c r="D36" s="91"/>
      <c r="E36" s="60"/>
      <c r="F36" s="60">
        <f>'LL31.05.12'!E37+'WLL31.05.12'!G37+'M31.05.12'!E37</f>
        <v>4650245</v>
      </c>
      <c r="G36" s="90">
        <f>F36</f>
        <v>4650245</v>
      </c>
      <c r="H36" s="60">
        <f>'M31.05.12'!G37+'LL31.05.12'!H37</f>
        <v>4079687</v>
      </c>
      <c r="I36" s="60">
        <f>'M31.05.12'!S37+'WLL31.05.12'!I37+'LL31.05.12'!I37</f>
        <v>9068436</v>
      </c>
      <c r="J36" s="60">
        <f>'M31.05.12'!I37</f>
        <v>5826799</v>
      </c>
      <c r="K36" s="60">
        <f>'WLL31.05.12'!J37+'LL31.05.12'!J37</f>
        <v>4886415</v>
      </c>
      <c r="L36" s="60">
        <f>'M31.05.12'!N37</f>
        <v>2871872</v>
      </c>
      <c r="M36" s="60">
        <f>'M31.05.12'!K37</f>
        <v>1302414</v>
      </c>
      <c r="N36" s="228">
        <f>'M31.05.12'!X37</f>
        <v>3260585</v>
      </c>
      <c r="O36" s="60">
        <f>'WLL31.05.12'!K37+'LL31.05.12'!K37</f>
        <v>0</v>
      </c>
      <c r="P36" s="60">
        <f>'WLL31.05.12'!L37+'LL31.05.12'!L37</f>
        <v>551888</v>
      </c>
      <c r="Q36" s="60">
        <f>'T31.05.12'!O36</f>
        <v>1494773</v>
      </c>
      <c r="R36" s="60">
        <f>'M31.05.12'!W37</f>
        <v>942688</v>
      </c>
      <c r="S36" s="60">
        <f t="shared" si="6"/>
        <v>34285557</v>
      </c>
      <c r="T36" s="60">
        <f>G36+S36</f>
        <v>38935802</v>
      </c>
      <c r="U36" s="157"/>
      <c r="V36" s="157"/>
      <c r="W36" s="157"/>
      <c r="X36" s="157">
        <f t="shared" si="9"/>
        <v>19.487881924737568</v>
      </c>
      <c r="Y36" s="157">
        <f t="shared" si="8"/>
        <v>163.16910442803785</v>
      </c>
      <c r="Z36" s="158"/>
      <c r="AA36" s="60">
        <f>AB36</f>
        <v>23862.239200541655</v>
      </c>
      <c r="AB36" s="60">
        <f>AC36+AD36</f>
        <v>23862.239200541655</v>
      </c>
      <c r="AC36" s="60">
        <f>'T31.05.12'!Z36</f>
        <v>23862.239200541655</v>
      </c>
      <c r="AD36" s="60">
        <f>'T31.05.12'!AA36</f>
        <v>0</v>
      </c>
      <c r="AE36" s="60">
        <v>6424623.633861813</v>
      </c>
      <c r="AF36" s="63">
        <v>4074054.461012357</v>
      </c>
      <c r="AG36" s="69">
        <v>16629998.819593966</v>
      </c>
    </row>
    <row r="37" spans="1:33" ht="15">
      <c r="A37" s="4"/>
      <c r="B37" s="3" t="s">
        <v>50</v>
      </c>
      <c r="C37" s="60">
        <f aca="true" t="shared" si="13" ref="C37:J37">SUM(C34:C36)</f>
        <v>78215218</v>
      </c>
      <c r="D37" s="60">
        <f t="shared" si="13"/>
        <v>41317575</v>
      </c>
      <c r="E37" s="60">
        <f t="shared" si="13"/>
        <v>119532793</v>
      </c>
      <c r="F37" s="60">
        <f t="shared" si="13"/>
        <v>9019396</v>
      </c>
      <c r="G37" s="60">
        <f>SUM(G34:G36)</f>
        <v>128552189</v>
      </c>
      <c r="H37" s="60">
        <f t="shared" si="13"/>
        <v>188570989</v>
      </c>
      <c r="I37" s="60">
        <f t="shared" si="13"/>
        <v>155340979</v>
      </c>
      <c r="J37" s="60">
        <f t="shared" si="13"/>
        <v>152487270</v>
      </c>
      <c r="K37" s="60">
        <f>'WLL31.05.12'!J38+'LL31.05.12'!J38</f>
        <v>82989225</v>
      </c>
      <c r="L37" s="60">
        <f>SUM(L34:L36)</f>
        <v>115965604</v>
      </c>
      <c r="M37" s="60">
        <f>SUM(M34:M36)</f>
        <v>64392424</v>
      </c>
      <c r="N37" s="228">
        <f>'M31.05.12'!X38</f>
        <v>3260585</v>
      </c>
      <c r="O37" s="60">
        <f>SUM(O34:O36)</f>
        <v>1716317</v>
      </c>
      <c r="P37" s="60">
        <f>SUM(P34:P36)</f>
        <v>16310283</v>
      </c>
      <c r="Q37" s="60">
        <f>'T31.05.12'!O37</f>
        <v>45076495</v>
      </c>
      <c r="R37" s="60">
        <f>'M31.05.12'!W38</f>
        <v>6240442</v>
      </c>
      <c r="S37" s="60">
        <f t="shared" si="6"/>
        <v>832350613</v>
      </c>
      <c r="T37" s="60">
        <f>SUM(T34:T36)</f>
        <v>960902802</v>
      </c>
      <c r="U37" s="160">
        <f>C34/(AC34*1000)*100</f>
        <v>23.857409990920484</v>
      </c>
      <c r="V37" s="160">
        <f>D34/(AD34*1000)*100</f>
        <v>4.829131081795791</v>
      </c>
      <c r="W37" s="160">
        <f>E34/(AB34*1000)*100</f>
        <v>10.100496668153514</v>
      </c>
      <c r="X37" s="160">
        <f t="shared" si="9"/>
        <v>10.500027133979277</v>
      </c>
      <c r="Y37" s="160">
        <f t="shared" si="8"/>
        <v>78.48567630471634</v>
      </c>
      <c r="Z37" s="160">
        <f>G34/T37*100</f>
        <v>12.43963413897923</v>
      </c>
      <c r="AA37" s="69">
        <f aca="true" t="shared" si="14" ref="AA37:AG37">SUM(AA34:AA36)</f>
        <v>1224303.398073997</v>
      </c>
      <c r="AB37" s="60">
        <f t="shared" si="14"/>
        <v>1224303.398073997</v>
      </c>
      <c r="AC37" s="60">
        <f t="shared" si="14"/>
        <v>367936.14557871514</v>
      </c>
      <c r="AD37" s="60">
        <f t="shared" si="14"/>
        <v>856367.2524952817</v>
      </c>
      <c r="AE37" s="70">
        <f t="shared" si="14"/>
        <v>262329816.71973336</v>
      </c>
      <c r="AF37" s="70">
        <f t="shared" si="14"/>
        <v>744788740.2019173</v>
      </c>
      <c r="AG37" s="70">
        <f t="shared" si="14"/>
        <v>1013233112.6463704</v>
      </c>
    </row>
    <row r="38" spans="1:33" ht="14.25">
      <c r="A38" s="3"/>
      <c r="B38" s="3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36"/>
      <c r="P38" s="36"/>
      <c r="Q38" s="36"/>
      <c r="R38" s="36"/>
      <c r="S38" s="58"/>
      <c r="T38" s="58"/>
      <c r="U38" s="67"/>
      <c r="V38" s="67"/>
      <c r="W38" s="67"/>
      <c r="X38" s="67"/>
      <c r="Y38" s="71"/>
      <c r="Z38" s="71"/>
      <c r="AA38" s="72"/>
      <c r="AB38" s="72"/>
      <c r="AC38" s="67"/>
      <c r="AD38" s="67"/>
      <c r="AE38" s="72"/>
      <c r="AF38" s="72"/>
      <c r="AG38" s="72"/>
    </row>
    <row r="39" spans="1:33" ht="14.25">
      <c r="A39" s="3"/>
      <c r="B39" s="3" t="s">
        <v>51</v>
      </c>
      <c r="C39" s="159">
        <f>C37/T37*100</f>
        <v>8.139763755210696</v>
      </c>
      <c r="D39" s="159">
        <f>D37/T37*100</f>
        <v>4.299870383768535</v>
      </c>
      <c r="E39" s="159">
        <f>E37/T37*100</f>
        <v>12.43963413897923</v>
      </c>
      <c r="F39" s="159">
        <f>F37/U37</f>
        <v>378054.2818115022</v>
      </c>
      <c r="G39" s="159">
        <f>G37/T37*100</f>
        <v>13.37827184314944</v>
      </c>
      <c r="H39" s="159">
        <f>H37/T37*100</f>
        <v>19.624356241600385</v>
      </c>
      <c r="I39" s="159">
        <f>I37/T37*100</f>
        <v>16.166149029504027</v>
      </c>
      <c r="J39" s="159">
        <f>J37/T37*100</f>
        <v>15.869166962841263</v>
      </c>
      <c r="K39" s="159">
        <f>K37/T37*100</f>
        <v>8.63658892733669</v>
      </c>
      <c r="L39" s="159">
        <f>L37/T37*100</f>
        <v>12.068401066021659</v>
      </c>
      <c r="M39" s="159">
        <f>M37/T37*100</f>
        <v>6.70124219286021</v>
      </c>
      <c r="N39" s="159">
        <f>N37/T37*100</f>
        <v>0.33932516308761895</v>
      </c>
      <c r="O39" s="159">
        <f>O37/T37*100</f>
        <v>0.17861504789326235</v>
      </c>
      <c r="P39" s="159">
        <f>P37/T37*100</f>
        <v>1.6973915536568494</v>
      </c>
      <c r="Q39" s="159">
        <f>Q37/T37*100</f>
        <v>4.691056671515461</v>
      </c>
      <c r="R39" s="159">
        <f>R37/T37*100</f>
        <v>0.6494353005331334</v>
      </c>
      <c r="S39" s="159">
        <f>S37/T37*100</f>
        <v>86.62172815685057</v>
      </c>
      <c r="T39" s="159">
        <f>T37/T37*100</f>
        <v>100</v>
      </c>
      <c r="U39" s="67"/>
      <c r="V39" s="67"/>
      <c r="W39" s="67"/>
      <c r="X39" s="67"/>
      <c r="Y39" s="71"/>
      <c r="Z39" s="71"/>
      <c r="AA39" s="72"/>
      <c r="AB39" s="72"/>
      <c r="AC39" s="68"/>
      <c r="AD39" s="68"/>
      <c r="AE39" s="72"/>
      <c r="AF39" s="72"/>
      <c r="AG39" s="72"/>
    </row>
    <row r="40" spans="1:33" ht="14.25">
      <c r="A40" s="104"/>
      <c r="B40" s="416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67"/>
      <c r="V40" s="67"/>
      <c r="W40" s="67"/>
      <c r="X40" s="67"/>
      <c r="Y40" s="71"/>
      <c r="Z40" s="71"/>
      <c r="AA40" s="72"/>
      <c r="AB40" s="72"/>
      <c r="AC40" s="68"/>
      <c r="AD40" s="68"/>
      <c r="AE40" s="72"/>
      <c r="AF40" s="72"/>
      <c r="AG40" s="72"/>
    </row>
    <row r="41" spans="2:26" ht="14.25">
      <c r="B41" s="417" t="s">
        <v>231</v>
      </c>
      <c r="Y41" s="32"/>
      <c r="Z41" s="32"/>
    </row>
    <row r="42" spans="2:33" ht="15">
      <c r="B42" s="26" t="s">
        <v>230</v>
      </c>
      <c r="AA42" s="290"/>
      <c r="AB42" s="42"/>
      <c r="AC42" s="24"/>
      <c r="AD42" s="24"/>
      <c r="AG42" s="42"/>
    </row>
    <row r="43" spans="2:30" ht="15">
      <c r="B43" s="26" t="s">
        <v>78</v>
      </c>
      <c r="T43" s="84"/>
      <c r="Y43" s="12"/>
      <c r="Z43" s="23"/>
      <c r="AA43" s="42"/>
      <c r="AB43" s="42"/>
      <c r="AC43" s="84"/>
      <c r="AD43" s="84"/>
    </row>
    <row r="44" spans="2:28" ht="15">
      <c r="B44" s="26" t="s">
        <v>74</v>
      </c>
      <c r="AB44" s="44"/>
    </row>
    <row r="45" spans="2:28" ht="15">
      <c r="B45" s="26" t="s">
        <v>73</v>
      </c>
      <c r="AA45" s="42"/>
      <c r="AB45" s="42"/>
    </row>
    <row r="46" spans="2:19" ht="15">
      <c r="B46" s="26" t="s">
        <v>77</v>
      </c>
      <c r="S46" s="84"/>
    </row>
    <row r="48" spans="5:21" ht="14.25">
      <c r="E48" s="84"/>
      <c r="T48" s="84"/>
      <c r="U48" s="84"/>
    </row>
    <row r="49" spans="5:20" ht="14.25"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</row>
    <row r="50" ht="14.25">
      <c r="D50" s="163">
        <f>D37/100000</f>
        <v>413.17575</v>
      </c>
    </row>
    <row r="51" spans="19:23" ht="14.25">
      <c r="S51" s="80">
        <v>3104575</v>
      </c>
      <c r="T51" s="321">
        <f>T10+T22</f>
        <v>23815317</v>
      </c>
      <c r="U51" s="81"/>
      <c r="V51" s="80"/>
      <c r="W51" s="80"/>
    </row>
    <row r="52" spans="19:33" ht="14.25">
      <c r="S52" s="80"/>
      <c r="T52" s="321">
        <f>AB10+AB22+AB23</f>
        <v>45475.375232500344</v>
      </c>
      <c r="U52" s="80"/>
      <c r="V52" s="80"/>
      <c r="W52" s="80"/>
      <c r="AG52" s="41" t="s">
        <v>94</v>
      </c>
    </row>
    <row r="53" spans="19:33" ht="15">
      <c r="S53" s="82"/>
      <c r="T53" s="322">
        <f>T51/(T52*1000)*100</f>
        <v>52.369698717691215</v>
      </c>
      <c r="U53" s="322">
        <f>S51/T51*100</f>
        <v>13.03604314819744</v>
      </c>
      <c r="V53" s="82"/>
      <c r="W53" s="80"/>
      <c r="AA53" s="43"/>
      <c r="AB53" s="43"/>
      <c r="AE53" s="41" t="s">
        <v>95</v>
      </c>
      <c r="AG53" s="43">
        <v>34582571</v>
      </c>
    </row>
    <row r="54" spans="4:33" ht="15">
      <c r="D54" s="95"/>
      <c r="E54" s="95"/>
      <c r="F54" s="95"/>
      <c r="G54" s="95"/>
      <c r="S54" s="82"/>
      <c r="T54" s="82"/>
      <c r="U54" s="82"/>
      <c r="V54" s="82"/>
      <c r="W54" s="80"/>
      <c r="AA54" s="44"/>
      <c r="AB54" s="44"/>
      <c r="AE54" s="41">
        <v>14706583</v>
      </c>
      <c r="AG54" s="44">
        <f>AG53/AG37*100</f>
        <v>3.4130912786374465</v>
      </c>
    </row>
    <row r="55" spans="19:31" ht="14.25">
      <c r="S55" s="81"/>
      <c r="T55" s="81"/>
      <c r="U55" s="81"/>
      <c r="V55" s="81"/>
      <c r="W55" s="80"/>
      <c r="AE55" s="41">
        <v>-14768247</v>
      </c>
    </row>
    <row r="56" spans="2:31" ht="14.25">
      <c r="B56" s="98"/>
      <c r="C56" s="188" t="s">
        <v>87</v>
      </c>
      <c r="D56" s="188" t="s">
        <v>88</v>
      </c>
      <c r="E56" s="188" t="s">
        <v>47</v>
      </c>
      <c r="S56" s="95"/>
      <c r="AE56" s="41">
        <f>SUM(AE54:AE55)</f>
        <v>-61664</v>
      </c>
    </row>
    <row r="57" spans="2:5" ht="14.25">
      <c r="B57" s="188" t="s">
        <v>191</v>
      </c>
      <c r="C57" s="109">
        <f>C10+C22+C23</f>
        <v>2204075</v>
      </c>
      <c r="D57" s="109">
        <f>D10+D22+D23</f>
        <v>1177023</v>
      </c>
      <c r="E57" s="109">
        <f>SUM(C57:D57)</f>
        <v>3381098</v>
      </c>
    </row>
    <row r="58" spans="2:19" ht="14.25">
      <c r="B58" s="188" t="s">
        <v>192</v>
      </c>
      <c r="C58" s="109">
        <f>AC10+AC22+AC23</f>
        <v>8075.548441869985</v>
      </c>
      <c r="D58" s="109">
        <f>AD10+AD22+AD23</f>
        <v>37399.82679063035</v>
      </c>
      <c r="E58" s="109">
        <f>SUM(C58:D58)</f>
        <v>45475.37523250034</v>
      </c>
      <c r="S58" s="95"/>
    </row>
    <row r="59" spans="2:5" ht="14.25">
      <c r="B59" s="188" t="s">
        <v>193</v>
      </c>
      <c r="C59" s="235">
        <f>C57/(C58*1000)*100</f>
        <v>27.293192726977455</v>
      </c>
      <c r="D59" s="235">
        <f>D57/(D58*1000)*100</f>
        <v>3.1471348960762446</v>
      </c>
      <c r="E59" s="235">
        <f>E57/(E58*1000)*100</f>
        <v>7.435008469338802</v>
      </c>
    </row>
  </sheetData>
  <sheetProtection/>
  <mergeCells count="12">
    <mergeCell ref="AE6:AG6"/>
    <mergeCell ref="Z6:Z7"/>
    <mergeCell ref="AA6:AA7"/>
    <mergeCell ref="S6:S7"/>
    <mergeCell ref="T6:T7"/>
    <mergeCell ref="X6:Y6"/>
    <mergeCell ref="AB6:AD6"/>
    <mergeCell ref="U6:W6"/>
    <mergeCell ref="A6:A7"/>
    <mergeCell ref="B6:B7"/>
    <mergeCell ref="G6:G7"/>
    <mergeCell ref="C6:E6"/>
  </mergeCells>
  <conditionalFormatting sqref="Y8">
    <cfRule type="top10" priority="29" dxfId="1" stopIfTrue="1" rank="5" bottom="1"/>
    <cfRule type="top10" priority="35" dxfId="1" stopIfTrue="1" rank="5" bottom="1"/>
  </conditionalFormatting>
  <conditionalFormatting sqref="Z8">
    <cfRule type="cellIs" priority="26" dxfId="0" operator="greaterThan" stopIfTrue="1">
      <formula>0.4</formula>
    </cfRule>
  </conditionalFormatting>
  <conditionalFormatting sqref="U8:V37">
    <cfRule type="top10" priority="23" dxfId="1" stopIfTrue="1" rank="5" bottom="1"/>
    <cfRule type="top10" priority="24" dxfId="0" stopIfTrue="1" rank="5"/>
  </conditionalFormatting>
  <conditionalFormatting sqref="W8:W37">
    <cfRule type="top10" priority="19" dxfId="1" stopIfTrue="1" rank="5" bottom="1"/>
    <cfRule type="top10" priority="20" dxfId="0" stopIfTrue="1" rank="5"/>
  </conditionalFormatting>
  <conditionalFormatting sqref="X9:X37">
    <cfRule type="top10" priority="17" dxfId="1" stopIfTrue="1" rank="5" bottom="1"/>
    <cfRule type="top10" priority="18" dxfId="0" stopIfTrue="1" rank="5"/>
  </conditionalFormatting>
  <conditionalFormatting sqref="Y9:Y37">
    <cfRule type="top10" priority="15" dxfId="1" stopIfTrue="1" rank="5" bottom="1"/>
    <cfRule type="top10" priority="16" dxfId="0" stopIfTrue="1" rank="5"/>
  </conditionalFormatting>
  <conditionalFormatting sqref="Z9:Z37">
    <cfRule type="top10" priority="13" dxfId="1" stopIfTrue="1" rank="5" bottom="1"/>
    <cfRule type="top10" priority="14" dxfId="0" stopIfTrue="1" rank="5"/>
  </conditionalFormatting>
  <conditionalFormatting sqref="U8:U34">
    <cfRule type="top10" priority="11" dxfId="1" stopIfTrue="1" rank="5" bottom="1"/>
    <cfRule type="top10" priority="12" dxfId="0" stopIfTrue="1" rank="5"/>
  </conditionalFormatting>
  <conditionalFormatting sqref="V8:V33">
    <cfRule type="top10" priority="9" dxfId="1" stopIfTrue="1" rank="5" bottom="1"/>
    <cfRule type="top10" priority="10" dxfId="0" stopIfTrue="1" rank="5"/>
  </conditionalFormatting>
  <conditionalFormatting sqref="W8:W33">
    <cfRule type="top10" priority="7" dxfId="1" stopIfTrue="1" rank="5" bottom="1"/>
    <cfRule type="top10" priority="8" dxfId="0" stopIfTrue="1" rank="5"/>
  </conditionalFormatting>
  <conditionalFormatting sqref="X9:X33">
    <cfRule type="top10" priority="5" dxfId="1" stopIfTrue="1" rank="5" bottom="1"/>
    <cfRule type="top10" priority="6" dxfId="0" stopIfTrue="1" rank="5"/>
  </conditionalFormatting>
  <conditionalFormatting sqref="Y9:Y33">
    <cfRule type="top10" priority="3" dxfId="1" stopIfTrue="1" rank="5" bottom="1"/>
    <cfRule type="top10" priority="4" dxfId="0" stopIfTrue="1" rank="5"/>
  </conditionalFormatting>
  <conditionalFormatting sqref="Z9:Z33">
    <cfRule type="top10" priority="1" dxfId="1" stopIfTrue="1" rank="5" bottom="1"/>
    <cfRule type="top10" priority="2" dxfId="0" stopIfTrue="1" rank="5"/>
  </conditionalFormatting>
  <printOptions/>
  <pageMargins left="0.11811023622047245" right="0.11811023622047245" top="0.1968503937007874" bottom="0.1968503937007874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9" sqref="M29"/>
    </sheetView>
  </sheetViews>
  <sheetFormatPr defaultColWidth="9.140625" defaultRowHeight="12.75"/>
  <cols>
    <col min="1" max="1" width="9.140625" style="325" customWidth="1"/>
    <col min="2" max="6" width="9.421875" style="325" customWidth="1"/>
    <col min="7" max="9" width="10.140625" style="325" customWidth="1"/>
    <col min="10" max="10" width="10.57421875" style="325" customWidth="1"/>
    <col min="11" max="11" width="10.140625" style="325" customWidth="1"/>
    <col min="12" max="15" width="9.421875" style="325" customWidth="1"/>
    <col min="16" max="16" width="10.00390625" style="325" customWidth="1"/>
    <col min="17" max="17" width="9.140625" style="325" customWidth="1"/>
    <col min="18" max="18" width="22.8515625" style="325" customWidth="1"/>
    <col min="19" max="16384" width="9.140625" style="325" customWidth="1"/>
  </cols>
  <sheetData>
    <row r="1" spans="1:15" ht="15.75">
      <c r="A1" s="324" t="s">
        <v>209</v>
      </c>
      <c r="O1" s="324" t="s">
        <v>187</v>
      </c>
    </row>
    <row r="2" ht="15.75" thickBot="1"/>
    <row r="3" spans="1:16" ht="15">
      <c r="A3" s="548" t="s">
        <v>183</v>
      </c>
      <c r="B3" s="551" t="s">
        <v>184</v>
      </c>
      <c r="C3" s="552"/>
      <c r="D3" s="552"/>
      <c r="E3" s="552"/>
      <c r="F3" s="553"/>
      <c r="G3" s="551" t="s">
        <v>185</v>
      </c>
      <c r="H3" s="552"/>
      <c r="I3" s="552"/>
      <c r="J3" s="552"/>
      <c r="K3" s="553"/>
      <c r="L3" s="551" t="s">
        <v>120</v>
      </c>
      <c r="M3" s="552"/>
      <c r="N3" s="552"/>
      <c r="O3" s="552"/>
      <c r="P3" s="553"/>
    </row>
    <row r="4" spans="1:16" ht="15">
      <c r="A4" s="549"/>
      <c r="B4" s="545" t="s">
        <v>186</v>
      </c>
      <c r="C4" s="547" t="s">
        <v>148</v>
      </c>
      <c r="D4" s="547"/>
      <c r="E4" s="547"/>
      <c r="F4" s="543" t="s">
        <v>70</v>
      </c>
      <c r="G4" s="545" t="s">
        <v>186</v>
      </c>
      <c r="H4" s="547" t="s">
        <v>148</v>
      </c>
      <c r="I4" s="547"/>
      <c r="J4" s="547"/>
      <c r="K4" s="543" t="s">
        <v>70</v>
      </c>
      <c r="L4" s="545" t="s">
        <v>186</v>
      </c>
      <c r="M4" s="547" t="s">
        <v>148</v>
      </c>
      <c r="N4" s="547"/>
      <c r="O4" s="547"/>
      <c r="P4" s="543" t="s">
        <v>70</v>
      </c>
    </row>
    <row r="5" spans="1:16" ht="15.75" thickBot="1">
      <c r="A5" s="550"/>
      <c r="B5" s="546"/>
      <c r="C5" s="326" t="s">
        <v>147</v>
      </c>
      <c r="D5" s="326" t="s">
        <v>131</v>
      </c>
      <c r="E5" s="326" t="s">
        <v>47</v>
      </c>
      <c r="F5" s="544"/>
      <c r="G5" s="546"/>
      <c r="H5" s="326" t="s">
        <v>147</v>
      </c>
      <c r="I5" s="326" t="s">
        <v>131</v>
      </c>
      <c r="J5" s="326" t="s">
        <v>47</v>
      </c>
      <c r="K5" s="544"/>
      <c r="L5" s="546"/>
      <c r="M5" s="326" t="s">
        <v>147</v>
      </c>
      <c r="N5" s="326" t="s">
        <v>131</v>
      </c>
      <c r="O5" s="326" t="s">
        <v>47</v>
      </c>
      <c r="P5" s="544"/>
    </row>
    <row r="6" spans="1:18" ht="19.5" customHeight="1">
      <c r="A6" s="364">
        <v>40634</v>
      </c>
      <c r="B6" s="327">
        <v>-1.97656</v>
      </c>
      <c r="C6" s="328">
        <v>2.94261</v>
      </c>
      <c r="D6" s="328">
        <v>-1.2104</v>
      </c>
      <c r="E6" s="328">
        <f aca="true" t="shared" si="0" ref="E6:E15">SUM(C6:D6)</f>
        <v>1.7322100000000002</v>
      </c>
      <c r="F6" s="329">
        <f aca="true" t="shared" si="1" ref="F6:F15">E6+B6</f>
        <v>-0.24434999999999985</v>
      </c>
      <c r="G6" s="327">
        <v>-1.66443</v>
      </c>
      <c r="H6" s="328">
        <v>107.11331</v>
      </c>
      <c r="I6" s="328">
        <v>46.42013</v>
      </c>
      <c r="J6" s="328">
        <f aca="true" t="shared" si="2" ref="J6:J15">SUM(H6:I6)</f>
        <v>153.53343999999998</v>
      </c>
      <c r="K6" s="329">
        <f aca="true" t="shared" si="3" ref="K6:K15">J6+G6</f>
        <v>151.86900999999997</v>
      </c>
      <c r="L6" s="330">
        <f aca="true" t="shared" si="4" ref="L6:P10">B6/G6*100</f>
        <v>118.75296648101752</v>
      </c>
      <c r="M6" s="331">
        <f t="shared" si="4"/>
        <v>2.747193602737139</v>
      </c>
      <c r="N6" s="331">
        <f t="shared" si="4"/>
        <v>-2.607489466315583</v>
      </c>
      <c r="O6" s="331">
        <f t="shared" si="4"/>
        <v>1.1282297849901626</v>
      </c>
      <c r="P6" s="332">
        <f t="shared" si="4"/>
        <v>-0.16089523464991304</v>
      </c>
      <c r="R6" s="325">
        <f>H6*100000</f>
        <v>10711331</v>
      </c>
    </row>
    <row r="7" spans="1:16" ht="19.5" customHeight="1">
      <c r="A7" s="365">
        <v>40664</v>
      </c>
      <c r="B7" s="333">
        <v>-1.64954</v>
      </c>
      <c r="C7" s="334">
        <v>8.98037</v>
      </c>
      <c r="D7" s="334">
        <v>-0.74986</v>
      </c>
      <c r="E7" s="334">
        <f t="shared" si="0"/>
        <v>8.23051</v>
      </c>
      <c r="F7" s="335">
        <f t="shared" si="1"/>
        <v>6.580970000000001</v>
      </c>
      <c r="G7" s="333">
        <v>-1.42817</v>
      </c>
      <c r="H7" s="334">
        <v>108.74655</v>
      </c>
      <c r="I7" s="334">
        <v>24.69854</v>
      </c>
      <c r="J7" s="334">
        <f t="shared" si="2"/>
        <v>133.44509</v>
      </c>
      <c r="K7" s="335">
        <f t="shared" si="3"/>
        <v>132.01692</v>
      </c>
      <c r="L7" s="336">
        <f t="shared" si="4"/>
        <v>115.50025557181569</v>
      </c>
      <c r="M7" s="337">
        <f t="shared" si="4"/>
        <v>8.258073474514823</v>
      </c>
      <c r="N7" s="337">
        <f t="shared" si="4"/>
        <v>-3.036049904164375</v>
      </c>
      <c r="O7" s="337">
        <f t="shared" si="4"/>
        <v>6.167712877259104</v>
      </c>
      <c r="P7" s="338">
        <f t="shared" si="4"/>
        <v>4.98494435410249</v>
      </c>
    </row>
    <row r="8" spans="1:16" ht="19.5" customHeight="1" hidden="1">
      <c r="A8" s="365">
        <v>40695</v>
      </c>
      <c r="B8" s="333">
        <v>-1.37488</v>
      </c>
      <c r="C8" s="334">
        <v>9.68263</v>
      </c>
      <c r="D8" s="334">
        <v>-0.70836</v>
      </c>
      <c r="E8" s="334">
        <f t="shared" si="0"/>
        <v>8.974269999999999</v>
      </c>
      <c r="F8" s="335">
        <f t="shared" si="1"/>
        <v>7.599389999999999</v>
      </c>
      <c r="G8" s="333">
        <v>-1.19616</v>
      </c>
      <c r="H8" s="334">
        <v>97.17405</v>
      </c>
      <c r="I8" s="334">
        <v>16.92081</v>
      </c>
      <c r="J8" s="334">
        <f t="shared" si="2"/>
        <v>114.09486</v>
      </c>
      <c r="K8" s="335">
        <f t="shared" si="3"/>
        <v>112.89869999999999</v>
      </c>
      <c r="L8" s="336">
        <f t="shared" si="4"/>
        <v>114.9411449973248</v>
      </c>
      <c r="M8" s="337">
        <f t="shared" si="4"/>
        <v>9.964213696969509</v>
      </c>
      <c r="N8" s="337">
        <f t="shared" si="4"/>
        <v>-4.186324413547578</v>
      </c>
      <c r="O8" s="337">
        <f t="shared" si="4"/>
        <v>7.8656216415007645</v>
      </c>
      <c r="P8" s="338">
        <f t="shared" si="4"/>
        <v>6.7311581089950545</v>
      </c>
    </row>
    <row r="9" spans="1:16" ht="19.5" customHeight="1" hidden="1">
      <c r="A9" s="365">
        <v>40725</v>
      </c>
      <c r="B9" s="333">
        <v>-1.40813</v>
      </c>
      <c r="C9" s="334">
        <v>16.63965</v>
      </c>
      <c r="D9" s="334">
        <v>-2.42414</v>
      </c>
      <c r="E9" s="334">
        <f t="shared" si="0"/>
        <v>14.21551</v>
      </c>
      <c r="F9" s="335">
        <f t="shared" si="1"/>
        <v>12.80738</v>
      </c>
      <c r="G9" s="333">
        <v>-1.17039</v>
      </c>
      <c r="H9" s="334">
        <v>86.44084</v>
      </c>
      <c r="I9" s="334">
        <v>-19.71096</v>
      </c>
      <c r="J9" s="334">
        <f t="shared" si="2"/>
        <v>66.72988</v>
      </c>
      <c r="K9" s="335">
        <f t="shared" si="3"/>
        <v>65.55949</v>
      </c>
      <c r="L9" s="336">
        <f t="shared" si="4"/>
        <v>120.31288715727237</v>
      </c>
      <c r="M9" s="337">
        <f t="shared" si="4"/>
        <v>19.249755092615946</v>
      </c>
      <c r="N9" s="337">
        <f t="shared" si="4"/>
        <v>12.298437011692986</v>
      </c>
      <c r="O9" s="337">
        <f t="shared" si="4"/>
        <v>21.303065433356096</v>
      </c>
      <c r="P9" s="338">
        <f t="shared" si="4"/>
        <v>19.535508894288228</v>
      </c>
    </row>
    <row r="10" spans="1:16" ht="19.5" customHeight="1" hidden="1">
      <c r="A10" s="365">
        <v>40756</v>
      </c>
      <c r="B10" s="333">
        <v>-1.30176</v>
      </c>
      <c r="C10" s="334">
        <v>3.68143</v>
      </c>
      <c r="D10" s="334">
        <v>-1.0644</v>
      </c>
      <c r="E10" s="334">
        <f t="shared" si="0"/>
        <v>2.61703</v>
      </c>
      <c r="F10" s="335">
        <f t="shared" si="1"/>
        <v>1.3152700000000002</v>
      </c>
      <c r="G10" s="333">
        <v>-1.12752</v>
      </c>
      <c r="H10" s="334">
        <v>53.1877</v>
      </c>
      <c r="I10" s="334">
        <v>20.20849</v>
      </c>
      <c r="J10" s="334">
        <f t="shared" si="2"/>
        <v>73.39619</v>
      </c>
      <c r="K10" s="335">
        <f t="shared" si="3"/>
        <v>72.26867</v>
      </c>
      <c r="L10" s="336">
        <f t="shared" si="4"/>
        <v>115.45338441890165</v>
      </c>
      <c r="M10" s="337">
        <f t="shared" si="4"/>
        <v>6.921581493465595</v>
      </c>
      <c r="N10" s="337">
        <f t="shared" si="4"/>
        <v>-5.267093187071374</v>
      </c>
      <c r="O10" s="337">
        <f t="shared" si="4"/>
        <v>3.565621049266999</v>
      </c>
      <c r="P10" s="338">
        <f t="shared" si="4"/>
        <v>1.8199726105378722</v>
      </c>
    </row>
    <row r="11" spans="1:16" ht="19.5" customHeight="1" hidden="1">
      <c r="A11" s="365">
        <v>40787</v>
      </c>
      <c r="B11" s="346">
        <v>-7.76006</v>
      </c>
      <c r="C11" s="347">
        <v>4.49414</v>
      </c>
      <c r="D11" s="347">
        <v>-0.65951</v>
      </c>
      <c r="E11" s="334">
        <f>SUM(C11:D11)</f>
        <v>3.8346299999999998</v>
      </c>
      <c r="F11" s="335">
        <f>E11+B11</f>
        <v>-3.9254300000000004</v>
      </c>
      <c r="G11" s="346">
        <v>-7.52167</v>
      </c>
      <c r="H11" s="347">
        <v>77.57308</v>
      </c>
      <c r="I11" s="347">
        <v>1.46836</v>
      </c>
      <c r="J11" s="334">
        <f>SUM(H11:I11)</f>
        <v>79.04144000000001</v>
      </c>
      <c r="K11" s="335">
        <f>J11+G11</f>
        <v>71.51977000000001</v>
      </c>
      <c r="L11" s="336">
        <f aca="true" t="shared" si="5" ref="L11:P15">B11/G11*100</f>
        <v>103.16937594975583</v>
      </c>
      <c r="M11" s="337">
        <f t="shared" si="5"/>
        <v>5.79342730751441</v>
      </c>
      <c r="N11" s="337">
        <f t="shared" si="5"/>
        <v>-44.914734806178316</v>
      </c>
      <c r="O11" s="337">
        <f t="shared" si="5"/>
        <v>4.851417180658651</v>
      </c>
      <c r="P11" s="338">
        <f t="shared" si="5"/>
        <v>-5.488594272604623</v>
      </c>
    </row>
    <row r="12" spans="1:16" ht="19.5" customHeight="1" hidden="1">
      <c r="A12" s="365">
        <v>40817</v>
      </c>
      <c r="B12" s="346">
        <v>-1.34409</v>
      </c>
      <c r="C12" s="347">
        <v>6.37972</v>
      </c>
      <c r="D12" s="347">
        <v>-2.3709</v>
      </c>
      <c r="E12" s="334">
        <f t="shared" si="0"/>
        <v>4.00882</v>
      </c>
      <c r="F12" s="335">
        <f t="shared" si="1"/>
        <v>2.66473</v>
      </c>
      <c r="G12" s="346">
        <v>-1.24801</v>
      </c>
      <c r="H12" s="347">
        <v>77.42627</v>
      </c>
      <c r="I12" s="347">
        <v>0.48203</v>
      </c>
      <c r="J12" s="334">
        <f t="shared" si="2"/>
        <v>77.9083</v>
      </c>
      <c r="K12" s="335">
        <f t="shared" si="3"/>
        <v>76.66029</v>
      </c>
      <c r="L12" s="336">
        <f t="shared" si="5"/>
        <v>107.69865626076714</v>
      </c>
      <c r="M12" s="337">
        <f t="shared" si="5"/>
        <v>8.239735686608691</v>
      </c>
      <c r="N12" s="337">
        <f t="shared" si="5"/>
        <v>-491.85735327676696</v>
      </c>
      <c r="O12" s="337">
        <f t="shared" si="5"/>
        <v>5.145562154481615</v>
      </c>
      <c r="P12" s="338">
        <f t="shared" si="5"/>
        <v>3.4760238971180515</v>
      </c>
    </row>
    <row r="13" spans="1:16" ht="19.5" customHeight="1" hidden="1">
      <c r="A13" s="365">
        <v>40848</v>
      </c>
      <c r="B13" s="346">
        <v>-2.3492</v>
      </c>
      <c r="C13" s="350">
        <v>4.23289</v>
      </c>
      <c r="D13" s="350">
        <v>-1.67375</v>
      </c>
      <c r="E13" s="334">
        <f t="shared" si="0"/>
        <v>2.55914</v>
      </c>
      <c r="F13" s="335">
        <f t="shared" si="1"/>
        <v>0.20994000000000002</v>
      </c>
      <c r="G13" s="346">
        <v>-2.29727</v>
      </c>
      <c r="H13" s="350">
        <v>65.42741</v>
      </c>
      <c r="I13" s="350">
        <v>-31.3511</v>
      </c>
      <c r="J13" s="334">
        <f t="shared" si="2"/>
        <v>34.07630999999999</v>
      </c>
      <c r="K13" s="335">
        <f t="shared" si="3"/>
        <v>31.77903999999999</v>
      </c>
      <c r="L13" s="336">
        <f t="shared" si="5"/>
        <v>102.26050921310947</v>
      </c>
      <c r="M13" s="337">
        <f t="shared" si="5"/>
        <v>6.469597375167381</v>
      </c>
      <c r="N13" s="337">
        <f t="shared" si="5"/>
        <v>5.338728146699797</v>
      </c>
      <c r="O13" s="337">
        <f t="shared" si="5"/>
        <v>7.510026760526597</v>
      </c>
      <c r="P13" s="338">
        <f t="shared" si="5"/>
        <v>0.6606241094759315</v>
      </c>
    </row>
    <row r="14" spans="1:16" ht="19.5" customHeight="1" hidden="1">
      <c r="A14" s="365">
        <v>40878</v>
      </c>
      <c r="B14" s="346">
        <v>-3.04709</v>
      </c>
      <c r="C14" s="350">
        <v>4.55472</v>
      </c>
      <c r="D14" s="350">
        <v>-1.45005</v>
      </c>
      <c r="E14" s="334">
        <f t="shared" si="0"/>
        <v>3.1046699999999996</v>
      </c>
      <c r="F14" s="335">
        <f t="shared" si="1"/>
        <v>0.05757999999999974</v>
      </c>
      <c r="G14" s="346">
        <v>-2.76877</v>
      </c>
      <c r="H14" s="350">
        <v>79.98391</v>
      </c>
      <c r="I14" s="350">
        <v>10.43437</v>
      </c>
      <c r="J14" s="334">
        <f t="shared" si="2"/>
        <v>90.41828</v>
      </c>
      <c r="K14" s="335">
        <f t="shared" si="3"/>
        <v>87.64950999999999</v>
      </c>
      <c r="L14" s="336">
        <f t="shared" si="5"/>
        <v>110.05211700502389</v>
      </c>
      <c r="M14" s="337">
        <f t="shared" si="5"/>
        <v>5.694545315426565</v>
      </c>
      <c r="N14" s="337">
        <f t="shared" si="5"/>
        <v>-13.89686200508512</v>
      </c>
      <c r="O14" s="337">
        <f t="shared" si="5"/>
        <v>3.433675137372664</v>
      </c>
      <c r="P14" s="338">
        <f t="shared" si="5"/>
        <v>0.0656934648008868</v>
      </c>
    </row>
    <row r="15" spans="1:16" ht="19.5" customHeight="1" hidden="1">
      <c r="A15" s="365">
        <v>40909</v>
      </c>
      <c r="B15" s="346">
        <v>-2.5079</v>
      </c>
      <c r="C15" s="350">
        <v>8.61644</v>
      </c>
      <c r="D15" s="350">
        <v>0.13112</v>
      </c>
      <c r="E15" s="350">
        <f t="shared" si="0"/>
        <v>8.74756</v>
      </c>
      <c r="F15" s="351">
        <f t="shared" si="1"/>
        <v>6.239660000000001</v>
      </c>
      <c r="G15" s="346">
        <v>-2.92349</v>
      </c>
      <c r="H15" s="350">
        <v>89.177</v>
      </c>
      <c r="I15" s="350">
        <v>9.56287</v>
      </c>
      <c r="J15" s="350">
        <f t="shared" si="2"/>
        <v>98.73987000000001</v>
      </c>
      <c r="K15" s="351">
        <f t="shared" si="3"/>
        <v>95.81638000000001</v>
      </c>
      <c r="L15" s="352">
        <f t="shared" si="5"/>
        <v>85.78445624920899</v>
      </c>
      <c r="M15" s="353">
        <f t="shared" si="5"/>
        <v>9.662177467284165</v>
      </c>
      <c r="N15" s="353">
        <f t="shared" si="5"/>
        <v>1.3711364893593658</v>
      </c>
      <c r="O15" s="353">
        <f t="shared" si="5"/>
        <v>8.859197404250176</v>
      </c>
      <c r="P15" s="354">
        <f t="shared" si="5"/>
        <v>6.5121015843011385</v>
      </c>
    </row>
    <row r="16" spans="1:16" ht="19.5" customHeight="1" hidden="1">
      <c r="A16" s="365">
        <v>40940</v>
      </c>
      <c r="B16" s="346">
        <v>-1.01804</v>
      </c>
      <c r="C16" s="350">
        <v>3.58288</v>
      </c>
      <c r="D16" s="350">
        <v>-2.43655</v>
      </c>
      <c r="E16" s="350">
        <f>SUM(C16:D16)</f>
        <v>1.1463299999999998</v>
      </c>
      <c r="F16" s="351">
        <f>E16+B16</f>
        <v>0.1282899999999998</v>
      </c>
      <c r="G16" s="346">
        <v>-0.80931</v>
      </c>
      <c r="H16" s="350">
        <v>91.36996</v>
      </c>
      <c r="I16" s="350">
        <v>-7.85677</v>
      </c>
      <c r="J16" s="350">
        <f>SUM(H16:I16)</f>
        <v>83.51319000000001</v>
      </c>
      <c r="K16" s="351">
        <f>J16+G16</f>
        <v>82.70388000000001</v>
      </c>
      <c r="L16" s="352">
        <f aca="true" t="shared" si="6" ref="L16:P17">B16/G16*100</f>
        <v>125.79110600387986</v>
      </c>
      <c r="M16" s="353">
        <f t="shared" si="6"/>
        <v>3.9212887911957055</v>
      </c>
      <c r="N16" s="353">
        <f t="shared" si="6"/>
        <v>31.012108029126473</v>
      </c>
      <c r="O16" s="353">
        <f t="shared" si="6"/>
        <v>1.3726334726286946</v>
      </c>
      <c r="P16" s="354">
        <f t="shared" si="6"/>
        <v>0.15511968725046488</v>
      </c>
    </row>
    <row r="17" spans="1:16" ht="19.5" customHeight="1" hidden="1">
      <c r="A17" s="365">
        <v>40969</v>
      </c>
      <c r="B17" s="346">
        <v>-1.83448</v>
      </c>
      <c r="C17" s="350">
        <v>8.61637</v>
      </c>
      <c r="D17" s="350">
        <v>-0.99843</v>
      </c>
      <c r="E17" s="350">
        <f>SUM(C17:D17)</f>
        <v>7.61794</v>
      </c>
      <c r="F17" s="351">
        <f>E17+B17</f>
        <v>5.78346</v>
      </c>
      <c r="G17" s="346">
        <v>-1.5762</v>
      </c>
      <c r="H17" s="350">
        <v>72.64889</v>
      </c>
      <c r="I17" s="350">
        <v>7.41502</v>
      </c>
      <c r="J17" s="350">
        <f>SUM(H17:I17)</f>
        <v>80.06390999999999</v>
      </c>
      <c r="K17" s="351">
        <f>J17+G17</f>
        <v>78.48770999999999</v>
      </c>
      <c r="L17" s="352">
        <f t="shared" si="6"/>
        <v>116.38624540032991</v>
      </c>
      <c r="M17" s="353">
        <f t="shared" si="6"/>
        <v>11.860291327231566</v>
      </c>
      <c r="N17" s="353">
        <f t="shared" si="6"/>
        <v>-13.464967053359263</v>
      </c>
      <c r="O17" s="353">
        <f t="shared" si="6"/>
        <v>9.514823845100747</v>
      </c>
      <c r="P17" s="354">
        <f t="shared" si="6"/>
        <v>7.368618602836037</v>
      </c>
    </row>
    <row r="18" spans="1:16" s="324" customFormat="1" ht="19.5" customHeight="1" thickBot="1">
      <c r="A18" s="366" t="s">
        <v>47</v>
      </c>
      <c r="B18" s="339">
        <f>SUM(B6:B7)</f>
        <v>-3.6261</v>
      </c>
      <c r="C18" s="340">
        <f aca="true" t="shared" si="7" ref="C18:J18">SUM(C6:C7)</f>
        <v>11.92298</v>
      </c>
      <c r="D18" s="340">
        <f t="shared" si="7"/>
        <v>-1.96026</v>
      </c>
      <c r="E18" s="340">
        <f t="shared" si="7"/>
        <v>9.962720000000001</v>
      </c>
      <c r="F18" s="341">
        <f t="shared" si="7"/>
        <v>6.336620000000001</v>
      </c>
      <c r="G18" s="339">
        <f t="shared" si="7"/>
        <v>-3.0926</v>
      </c>
      <c r="H18" s="340">
        <f t="shared" si="7"/>
        <v>215.85986</v>
      </c>
      <c r="I18" s="340">
        <f t="shared" si="7"/>
        <v>71.11867000000001</v>
      </c>
      <c r="J18" s="340">
        <f t="shared" si="7"/>
        <v>286.97853</v>
      </c>
      <c r="K18" s="341">
        <f>SUM(K6:K6)</f>
        <v>151.86900999999997</v>
      </c>
      <c r="L18" s="342">
        <f aca="true" t="shared" si="8" ref="L18:P21">B18/G18*100</f>
        <v>117.25085688417514</v>
      </c>
      <c r="M18" s="343">
        <f t="shared" si="8"/>
        <v>5.523481762658421</v>
      </c>
      <c r="N18" s="343">
        <f t="shared" si="8"/>
        <v>-2.756322636517246</v>
      </c>
      <c r="O18" s="343">
        <f t="shared" si="8"/>
        <v>3.4715907144691283</v>
      </c>
      <c r="P18" s="344">
        <f t="shared" si="8"/>
        <v>4.172424644106129</v>
      </c>
    </row>
    <row r="19" spans="1:16" s="324" customFormat="1" ht="19.5" customHeight="1">
      <c r="A19" s="364">
        <v>41000</v>
      </c>
      <c r="B19" s="346">
        <v>-2.84062</v>
      </c>
      <c r="C19" s="347">
        <v>-3.58766</v>
      </c>
      <c r="D19" s="347">
        <v>-3.59284</v>
      </c>
      <c r="E19" s="347">
        <f>SUM(C19:D19)</f>
        <v>-7.1805</v>
      </c>
      <c r="F19" s="411">
        <f>E19+B19</f>
        <v>-10.02112</v>
      </c>
      <c r="G19" s="346">
        <v>-2.75705</v>
      </c>
      <c r="H19" s="347">
        <v>62.10981</v>
      </c>
      <c r="I19" s="347">
        <v>-1.55431</v>
      </c>
      <c r="J19" s="347">
        <f>SUM(H19:I19)</f>
        <v>60.5555</v>
      </c>
      <c r="K19" s="411">
        <f>J19+G19</f>
        <v>57.79845</v>
      </c>
      <c r="L19" s="352">
        <f>B19/G19*100</f>
        <v>103.03113835440054</v>
      </c>
      <c r="M19" s="353">
        <f>C19/H19*100</f>
        <v>-5.776317782971804</v>
      </c>
      <c r="N19" s="353">
        <f>D19/I19*100</f>
        <v>231.15337352265635</v>
      </c>
      <c r="O19" s="353">
        <f>E19/J19*100</f>
        <v>-11.857717300658074</v>
      </c>
      <c r="P19" s="354">
        <f>F19/K19*100</f>
        <v>-17.33804280218587</v>
      </c>
    </row>
    <row r="20" spans="1:16" ht="19.5" customHeight="1">
      <c r="A20" s="365">
        <v>41030</v>
      </c>
      <c r="B20" s="333">
        <f>('LL31.05.12'!D42)/100000</f>
        <v>-3.64006</v>
      </c>
      <c r="C20" s="334">
        <f>('M31.05.12'!D43)/100000</f>
        <v>-0.22519</v>
      </c>
      <c r="D20" s="334">
        <f>'WLL31.05.12'!F42/100000</f>
        <v>-0.5929</v>
      </c>
      <c r="E20" s="334">
        <f>SUM(C20:D20)</f>
        <v>-0.81809</v>
      </c>
      <c r="F20" s="335">
        <f>E20+B20</f>
        <v>-4.45815</v>
      </c>
      <c r="G20" s="333">
        <f>('LL31.05.12'!N42)/100000</f>
        <v>-3.5875</v>
      </c>
      <c r="H20" s="334">
        <f>('M31.05.12'!Z43)/100000</f>
        <v>21.20285</v>
      </c>
      <c r="I20" s="334">
        <f>('WLL31.05.12'!N42)/100000</f>
        <v>11.13474</v>
      </c>
      <c r="J20" s="334">
        <f>SUM(H20:I20)</f>
        <v>32.337590000000006</v>
      </c>
      <c r="K20" s="335">
        <f>J20+G20</f>
        <v>28.750090000000007</v>
      </c>
      <c r="L20" s="336">
        <f t="shared" si="8"/>
        <v>101.46508710801395</v>
      </c>
      <c r="M20" s="337">
        <f t="shared" si="8"/>
        <v>-1.0620742022888432</v>
      </c>
      <c r="N20" s="337">
        <f t="shared" si="8"/>
        <v>-5.324776330655228</v>
      </c>
      <c r="O20" s="337">
        <f t="shared" si="8"/>
        <v>-2.5298422053096714</v>
      </c>
      <c r="P20" s="338">
        <f t="shared" si="8"/>
        <v>-15.506560153376906</v>
      </c>
    </row>
    <row r="21" spans="1:16" s="324" customFormat="1" ht="19.5" customHeight="1" thickBot="1">
      <c r="A21" s="367" t="s">
        <v>47</v>
      </c>
      <c r="B21" s="339">
        <f>SUM(B19:B20)</f>
        <v>-6.4806799999999996</v>
      </c>
      <c r="C21" s="340">
        <f aca="true" t="shared" si="9" ref="C21:K21">SUM(C19:C20)</f>
        <v>-3.81285</v>
      </c>
      <c r="D21" s="340">
        <f t="shared" si="9"/>
        <v>-4.18574</v>
      </c>
      <c r="E21" s="340">
        <f t="shared" si="9"/>
        <v>-7.99859</v>
      </c>
      <c r="F21" s="341">
        <f t="shared" si="9"/>
        <v>-14.47927</v>
      </c>
      <c r="G21" s="339">
        <f t="shared" si="9"/>
        <v>-6.34455</v>
      </c>
      <c r="H21" s="340">
        <f t="shared" si="9"/>
        <v>83.31266000000001</v>
      </c>
      <c r="I21" s="340">
        <f t="shared" si="9"/>
        <v>9.58043</v>
      </c>
      <c r="J21" s="340">
        <f t="shared" si="9"/>
        <v>92.89309</v>
      </c>
      <c r="K21" s="341">
        <f t="shared" si="9"/>
        <v>86.54854</v>
      </c>
      <c r="L21" s="342">
        <f t="shared" si="8"/>
        <v>102.14562104483376</v>
      </c>
      <c r="M21" s="343">
        <f t="shared" si="8"/>
        <v>-4.576555351851687</v>
      </c>
      <c r="N21" s="343">
        <f t="shared" si="8"/>
        <v>-43.69052328548928</v>
      </c>
      <c r="O21" s="343">
        <f t="shared" si="8"/>
        <v>-8.610532817887746</v>
      </c>
      <c r="P21" s="344">
        <f t="shared" si="8"/>
        <v>-16.729652516379826</v>
      </c>
    </row>
    <row r="26" ht="15">
      <c r="H26" s="345"/>
    </row>
    <row r="31" ht="15">
      <c r="I31" s="356"/>
    </row>
  </sheetData>
  <sheetProtection/>
  <mergeCells count="13">
    <mergeCell ref="A3:A5"/>
    <mergeCell ref="B3:F3"/>
    <mergeCell ref="G3:K3"/>
    <mergeCell ref="L3:P3"/>
    <mergeCell ref="B4:B5"/>
    <mergeCell ref="C4:E4"/>
    <mergeCell ref="P4:P5"/>
    <mergeCell ref="F4:F5"/>
    <mergeCell ref="G4:G5"/>
    <mergeCell ref="H4:J4"/>
    <mergeCell ref="K4:K5"/>
    <mergeCell ref="L4:L5"/>
    <mergeCell ref="M4:O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4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="60" zoomScalePageLayoutView="0" workbookViewId="0" topLeftCell="A4">
      <selection activeCell="T10" sqref="T10"/>
    </sheetView>
  </sheetViews>
  <sheetFormatPr defaultColWidth="9.140625" defaultRowHeight="12.75"/>
  <cols>
    <col min="1" max="1" width="10.28125" style="0" customWidth="1"/>
    <col min="5" max="5" width="8.421875" style="0" customWidth="1"/>
    <col min="6" max="6" width="3.28125" style="0" customWidth="1"/>
    <col min="7" max="7" width="8.28125" style="0" customWidth="1"/>
    <col min="8" max="8" width="9.7109375" style="0" customWidth="1"/>
    <col min="9" max="9" width="9.57421875" style="0" customWidth="1"/>
    <col min="10" max="10" width="9.8515625" style="0" customWidth="1"/>
    <col min="11" max="11" width="9.7109375" style="0" customWidth="1"/>
    <col min="12" max="12" width="3.28125" style="0" customWidth="1"/>
    <col min="13" max="13" width="8.140625" style="0" customWidth="1"/>
    <col min="15" max="15" width="8.421875" style="0" customWidth="1"/>
    <col min="18" max="18" width="6.140625" style="0" customWidth="1"/>
    <col min="19" max="19" width="4.421875" style="0" customWidth="1"/>
  </cols>
  <sheetData>
    <row r="1" spans="1:9" ht="12.75">
      <c r="A1" s="98"/>
      <c r="B1" s="98" t="s">
        <v>134</v>
      </c>
      <c r="D1" s="98"/>
      <c r="E1" s="98" t="s">
        <v>135</v>
      </c>
      <c r="H1" s="98"/>
      <c r="I1" s="98" t="s">
        <v>136</v>
      </c>
    </row>
    <row r="2" spans="1:9" ht="12.75">
      <c r="A2" s="188" t="s">
        <v>194</v>
      </c>
      <c r="B2" s="145">
        <v>12.70474987676214</v>
      </c>
      <c r="D2" s="188" t="s">
        <v>194</v>
      </c>
      <c r="E2" s="145">
        <v>69.88160295404768</v>
      </c>
      <c r="H2" s="188" t="s">
        <v>194</v>
      </c>
      <c r="I2" s="145">
        <v>10.706806842872991</v>
      </c>
    </row>
    <row r="3" spans="1:9" ht="12.75">
      <c r="A3" s="188" t="s">
        <v>198</v>
      </c>
      <c r="B3" s="145">
        <v>12.523499722726728</v>
      </c>
      <c r="D3" s="188" t="str">
        <f>A3</f>
        <v>30.04.12</v>
      </c>
      <c r="E3" s="145">
        <v>69.59487768559079</v>
      </c>
      <c r="H3" s="188" t="str">
        <f>D3</f>
        <v>30.04.12</v>
      </c>
      <c r="I3" s="145">
        <v>10.559271069739046</v>
      </c>
    </row>
    <row r="4" spans="1:9" ht="12.75">
      <c r="A4" s="188" t="s">
        <v>207</v>
      </c>
      <c r="B4" s="172">
        <f>'opr-31.05.12'!L9</f>
        <v>12.43963413897923</v>
      </c>
      <c r="D4" s="188" t="s">
        <v>207</v>
      </c>
      <c r="E4" s="172">
        <f>'opr-31.05.12'!H9</f>
        <v>69.23210356672982</v>
      </c>
      <c r="H4" s="188" t="s">
        <v>207</v>
      </c>
      <c r="I4" s="172">
        <f>'opr-31.05.12'!K9</f>
        <v>10.513728063359915</v>
      </c>
    </row>
    <row r="5" spans="1:9" ht="12.75">
      <c r="A5" s="188"/>
      <c r="B5" s="172"/>
      <c r="D5" s="188"/>
      <c r="E5" s="172"/>
      <c r="H5" s="188"/>
      <c r="I5" s="172"/>
    </row>
    <row r="6" spans="1:9" ht="12.75">
      <c r="A6" s="173"/>
      <c r="B6" s="174"/>
      <c r="D6" s="173"/>
      <c r="E6" s="174"/>
      <c r="H6" s="173"/>
      <c r="I6" s="174"/>
    </row>
    <row r="7" ht="18">
      <c r="A7" s="167" t="s">
        <v>208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3" r:id="rId2"/>
  <colBreaks count="1" manualBreakCount="1">
    <brk id="19" min="6" max="3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60" zoomScalePageLayoutView="0" workbookViewId="0" topLeftCell="A11">
      <selection activeCell="J53" sqref="J53"/>
    </sheetView>
  </sheetViews>
  <sheetFormatPr defaultColWidth="9.140625" defaultRowHeight="12.75"/>
  <cols>
    <col min="1" max="1" width="18.7109375" style="0" customWidth="1"/>
    <col min="2" max="2" width="9.00390625" style="0" customWidth="1"/>
    <col min="3" max="4" width="9.7109375" style="0" customWidth="1"/>
    <col min="6" max="6" width="2.28125" style="0" customWidth="1"/>
    <col min="7" max="7" width="18.7109375" style="0" customWidth="1"/>
    <col min="8" max="11" width="9.7109375" style="0" customWidth="1"/>
    <col min="12" max="12" width="2.8515625" style="0" customWidth="1"/>
    <col min="13" max="13" width="18.7109375" style="0" customWidth="1"/>
    <col min="14" max="14" width="10.28125" style="0" customWidth="1"/>
    <col min="15" max="15" width="9.421875" style="0" customWidth="1"/>
    <col min="16" max="16" width="9.7109375" style="0" customWidth="1"/>
    <col min="17" max="17" width="10.140625" style="0" customWidth="1"/>
  </cols>
  <sheetData>
    <row r="1" spans="2:14" ht="12.75">
      <c r="B1" s="171" t="s">
        <v>138</v>
      </c>
      <c r="H1" s="171" t="s">
        <v>139</v>
      </c>
      <c r="N1" s="171" t="s">
        <v>140</v>
      </c>
    </row>
    <row r="2" spans="1:14" ht="15">
      <c r="A2" s="28" t="s">
        <v>1</v>
      </c>
      <c r="B2" s="145">
        <f>'opr-31.05.12'!H9</f>
        <v>69.23210356672982</v>
      </c>
      <c r="G2" s="28" t="s">
        <v>1</v>
      </c>
      <c r="H2" s="145">
        <f>'opr-31.05.12'!K9</f>
        <v>10.513728063359915</v>
      </c>
      <c r="M2" s="28" t="s">
        <v>1</v>
      </c>
      <c r="N2" s="145">
        <f>'opr-31.05.12'!L9</f>
        <v>12.43963413897923</v>
      </c>
    </row>
    <row r="3" spans="1:14" ht="15">
      <c r="A3" s="28" t="s">
        <v>75</v>
      </c>
      <c r="B3" s="145">
        <f>'opr-31.05.12'!H10</f>
        <v>10.377665036789244</v>
      </c>
      <c r="G3" s="28" t="s">
        <v>75</v>
      </c>
      <c r="H3" s="145">
        <f>'opr-31.05.12'!K10</f>
        <v>19.9379234970862</v>
      </c>
      <c r="M3" s="28" t="s">
        <v>75</v>
      </c>
      <c r="N3" s="145">
        <f>'opr-31.05.12'!L10</f>
        <v>19.624356241600385</v>
      </c>
    </row>
    <row r="4" spans="1:14" ht="15">
      <c r="A4" s="28" t="s">
        <v>13</v>
      </c>
      <c r="B4" s="145">
        <f>'opr-31.05.12'!H11</f>
        <v>4.030496862217584</v>
      </c>
      <c r="G4" s="28" t="s">
        <v>13</v>
      </c>
      <c r="H4" s="145">
        <f>'opr-31.05.12'!K11</f>
        <v>16.577684686891015</v>
      </c>
      <c r="M4" s="28" t="s">
        <v>13</v>
      </c>
      <c r="N4" s="145">
        <f>'opr-31.05.12'!L11</f>
        <v>16.166149029504023</v>
      </c>
    </row>
    <row r="5" spans="1:14" ht="15">
      <c r="A5" s="28" t="s">
        <v>71</v>
      </c>
      <c r="B5" s="145">
        <f>'opr-31.05.12'!H13</f>
        <v>4.6062522121219285</v>
      </c>
      <c r="G5" s="28" t="s">
        <v>109</v>
      </c>
      <c r="H5" s="145">
        <f>'opr-31.05.12'!K12</f>
        <v>16.40731093468658</v>
      </c>
      <c r="M5" s="28" t="s">
        <v>109</v>
      </c>
      <c r="N5" s="145">
        <f>'opr-31.05.12'!L12</f>
        <v>15.86916696284126</v>
      </c>
    </row>
    <row r="6" spans="1:14" ht="15">
      <c r="A6" s="28" t="s">
        <v>2</v>
      </c>
      <c r="B6" s="145">
        <f>'opr-31.05.12'!H16</f>
        <v>10.96977362942835</v>
      </c>
      <c r="G6" s="28" t="s">
        <v>71</v>
      </c>
      <c r="H6" s="145">
        <f>'opr-31.05.12'!K13</f>
        <v>8.773262856905792</v>
      </c>
      <c r="M6" s="28" t="s">
        <v>71</v>
      </c>
      <c r="N6" s="145">
        <f>'opr-31.05.12'!L13</f>
        <v>8.63658892733669</v>
      </c>
    </row>
    <row r="7" spans="1:14" ht="15">
      <c r="A7" s="169" t="s">
        <v>137</v>
      </c>
      <c r="B7" s="145">
        <f>'opr-31.05.12'!H18+'opr-31.05.12'!H19</f>
        <v>0.783708692713082</v>
      </c>
      <c r="D7" s="84"/>
      <c r="G7" s="28" t="s">
        <v>67</v>
      </c>
      <c r="H7" s="145">
        <f>'opr-31.05.12'!K14</f>
        <v>12.477656151603565</v>
      </c>
      <c r="M7" s="28" t="s">
        <v>67</v>
      </c>
      <c r="N7" s="145">
        <f>'opr-31.05.12'!L14</f>
        <v>12.068401066021659</v>
      </c>
    </row>
    <row r="8" spans="7:14" ht="15">
      <c r="G8" s="28" t="s">
        <v>68</v>
      </c>
      <c r="H8" s="145">
        <f>'opr-31.05.12'!K15</f>
        <v>6.928489980876271</v>
      </c>
      <c r="M8" s="28" t="s">
        <v>68</v>
      </c>
      <c r="N8" s="145">
        <f>'opr-31.05.12'!L15</f>
        <v>6.70124219286021</v>
      </c>
    </row>
    <row r="9" spans="7:14" ht="15">
      <c r="G9" s="28" t="s">
        <v>2</v>
      </c>
      <c r="H9" s="145">
        <f>'opr-31.05.12'!K16</f>
        <v>0.5984689138626331</v>
      </c>
      <c r="M9" s="28" t="s">
        <v>2</v>
      </c>
      <c r="N9" s="145">
        <f>'opr-31.05.12'!L16</f>
        <v>0.9386377041702081</v>
      </c>
    </row>
    <row r="10" spans="7:14" ht="15">
      <c r="G10" s="169" t="s">
        <v>137</v>
      </c>
      <c r="H10" s="145">
        <f>'opr-31.05.12'!K30</f>
        <v>7.7854749147280415</v>
      </c>
      <c r="M10" s="169" t="s">
        <v>137</v>
      </c>
      <c r="N10" s="145">
        <f>'opr-31.05.12'!L30</f>
        <v>7.555823736686325</v>
      </c>
    </row>
    <row r="12" ht="15">
      <c r="G12" s="170"/>
    </row>
    <row r="13" spans="1:7" ht="18">
      <c r="A13" s="167" t="s">
        <v>222</v>
      </c>
      <c r="G13" s="170"/>
    </row>
    <row r="14" ht="15">
      <c r="G14" s="170"/>
    </row>
    <row r="51" spans="1:17" ht="48.75" customHeight="1">
      <c r="A51" s="554" t="s">
        <v>205</v>
      </c>
      <c r="B51" s="554"/>
      <c r="C51" s="554"/>
      <c r="D51" s="554"/>
      <c r="E51" s="554"/>
      <c r="F51" s="412"/>
      <c r="G51" s="554" t="s">
        <v>227</v>
      </c>
      <c r="H51" s="554"/>
      <c r="I51" s="554"/>
      <c r="J51" s="554"/>
      <c r="K51" s="554"/>
      <c r="L51" s="413"/>
      <c r="M51" s="554" t="s">
        <v>228</v>
      </c>
      <c r="N51" s="554"/>
      <c r="O51" s="554"/>
      <c r="P51" s="554"/>
      <c r="Q51" s="554"/>
    </row>
  </sheetData>
  <sheetProtection/>
  <mergeCells count="3">
    <mergeCell ref="A51:E51"/>
    <mergeCell ref="G51:K51"/>
    <mergeCell ref="M51:Q5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8" r:id="rId2"/>
  <colBreaks count="1" manualBreakCount="1">
    <brk id="18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6.421875" style="0" customWidth="1"/>
    <col min="2" max="2" width="18.7109375" style="0" customWidth="1"/>
    <col min="3" max="3" width="10.8515625" style="0" bestFit="1" customWidth="1"/>
    <col min="5" max="5" width="10.7109375" style="0" bestFit="1" customWidth="1"/>
    <col min="6" max="7" width="9.28125" style="0" bestFit="1" customWidth="1"/>
    <col min="8" max="8" width="9.7109375" style="0" bestFit="1" customWidth="1"/>
    <col min="9" max="13" width="10.8515625" style="0" bestFit="1" customWidth="1"/>
    <col min="14" max="14" width="12.140625" style="0" customWidth="1"/>
    <col min="16" max="17" width="10.140625" style="0" bestFit="1" customWidth="1"/>
    <col min="19" max="19" width="10.140625" style="0" bestFit="1" customWidth="1"/>
    <col min="20" max="20" width="9.28125" style="0" bestFit="1" customWidth="1"/>
  </cols>
  <sheetData>
    <row r="1" ht="12.75">
      <c r="A1" s="197" t="s">
        <v>223</v>
      </c>
    </row>
    <row r="2" ht="13.5" thickBot="1"/>
    <row r="3" spans="1:14" s="274" customFormat="1" ht="18" customHeight="1">
      <c r="A3" s="466" t="s">
        <v>19</v>
      </c>
      <c r="B3" s="469" t="s">
        <v>20</v>
      </c>
      <c r="C3" s="557" t="s">
        <v>132</v>
      </c>
      <c r="D3" s="558"/>
      <c r="E3" s="559"/>
      <c r="F3" s="557" t="s">
        <v>131</v>
      </c>
      <c r="G3" s="558"/>
      <c r="H3" s="559"/>
      <c r="I3" s="557" t="s">
        <v>133</v>
      </c>
      <c r="J3" s="558"/>
      <c r="K3" s="559"/>
      <c r="L3" s="557" t="s">
        <v>57</v>
      </c>
      <c r="M3" s="558"/>
      <c r="N3" s="559"/>
    </row>
    <row r="4" spans="1:14" s="274" customFormat="1" ht="19.5" customHeight="1" thickBot="1">
      <c r="A4" s="468"/>
      <c r="B4" s="471"/>
      <c r="C4" s="275" t="s">
        <v>87</v>
      </c>
      <c r="D4" s="276" t="s">
        <v>88</v>
      </c>
      <c r="E4" s="277" t="s">
        <v>47</v>
      </c>
      <c r="F4" s="275" t="s">
        <v>87</v>
      </c>
      <c r="G4" s="276" t="s">
        <v>88</v>
      </c>
      <c r="H4" s="277" t="s">
        <v>47</v>
      </c>
      <c r="I4" s="275" t="s">
        <v>87</v>
      </c>
      <c r="J4" s="276" t="s">
        <v>88</v>
      </c>
      <c r="K4" s="277" t="s">
        <v>47</v>
      </c>
      <c r="L4" s="275" t="s">
        <v>87</v>
      </c>
      <c r="M4" s="276" t="s">
        <v>88</v>
      </c>
      <c r="N4" s="277" t="s">
        <v>47</v>
      </c>
    </row>
    <row r="5" spans="1:20" ht="18" customHeight="1">
      <c r="A5" s="263">
        <v>1</v>
      </c>
      <c r="B5" s="264" t="s">
        <v>164</v>
      </c>
      <c r="C5" s="265">
        <f>'LL31.05.12'!Q9</f>
        <v>8719</v>
      </c>
      <c r="D5" s="266">
        <f>'LL31.05.12'!R9</f>
        <v>6407</v>
      </c>
      <c r="E5" s="267">
        <f>SUM(C5:D5)</f>
        <v>15126</v>
      </c>
      <c r="F5" s="265">
        <f>'WLL31.05.12'!Q9+'WLL31.05.12'!T9</f>
        <v>5261</v>
      </c>
      <c r="G5" s="266">
        <f>'WLL31.05.12'!R9+'WLL31.05.12'!U9</f>
        <v>5166</v>
      </c>
      <c r="H5" s="267">
        <f>SUM(F5:G5)</f>
        <v>10427</v>
      </c>
      <c r="I5" s="265">
        <f>'M31.05.12'!AC9</f>
        <v>106814</v>
      </c>
      <c r="J5" s="266">
        <f>'M31.05.12'!AD9</f>
        <v>81538</v>
      </c>
      <c r="K5" s="267">
        <f>SUM(I5:J5)</f>
        <v>188352</v>
      </c>
      <c r="L5" s="265">
        <f>I5+F5+C5</f>
        <v>120794</v>
      </c>
      <c r="M5" s="266">
        <f>J5+G5+D5</f>
        <v>93111</v>
      </c>
      <c r="N5" s="267">
        <f>SUM(L5:M5)</f>
        <v>213905</v>
      </c>
      <c r="S5" s="84">
        <f>I5-P5</f>
        <v>106814</v>
      </c>
      <c r="T5" s="84">
        <f>J5-Q5</f>
        <v>81538</v>
      </c>
    </row>
    <row r="6" spans="1:20" ht="18" customHeight="1">
      <c r="A6" s="259">
        <v>2</v>
      </c>
      <c r="B6" s="260" t="s">
        <v>22</v>
      </c>
      <c r="C6" s="268">
        <f>'LL31.05.12'!Q10</f>
        <v>1268427</v>
      </c>
      <c r="D6" s="269">
        <f>'LL31.05.12'!R10</f>
        <v>667419</v>
      </c>
      <c r="E6" s="270">
        <f aca="true" t="shared" si="0" ref="E6:E30">SUM(C6:D6)</f>
        <v>1935846</v>
      </c>
      <c r="F6" s="268">
        <f>'WLL31.05.12'!Q10+'WLL31.05.12'!T10</f>
        <v>32236</v>
      </c>
      <c r="G6" s="269">
        <f>'WLL31.05.12'!R10+'WLL31.05.12'!U10</f>
        <v>175979</v>
      </c>
      <c r="H6" s="270">
        <f aca="true" t="shared" si="1" ref="H6:H30">SUM(F6:G6)</f>
        <v>208215</v>
      </c>
      <c r="I6" s="268">
        <f>'M31.05.12'!AC10</f>
        <v>4206676</v>
      </c>
      <c r="J6" s="269">
        <f>'M31.05.12'!AD10</f>
        <v>4607233</v>
      </c>
      <c r="K6" s="270">
        <f aca="true" t="shared" si="2" ref="K6:K30">SUM(I6:J6)</f>
        <v>8813909</v>
      </c>
      <c r="L6" s="268">
        <f aca="true" t="shared" si="3" ref="L6:L30">I6+F6+C6</f>
        <v>5507339</v>
      </c>
      <c r="M6" s="269">
        <f aca="true" t="shared" si="4" ref="M6:M30">J6+G6+D6</f>
        <v>5450631</v>
      </c>
      <c r="N6" s="270">
        <f aca="true" t="shared" si="5" ref="N6:N30">SUM(L6:M6)</f>
        <v>10957970</v>
      </c>
      <c r="S6" s="84">
        <f aca="true" t="shared" si="6" ref="S6:S30">I6-P6</f>
        <v>4206676</v>
      </c>
      <c r="T6" s="84">
        <f aca="true" t="shared" si="7" ref="T6:T30">J6-Q6</f>
        <v>4607233</v>
      </c>
    </row>
    <row r="7" spans="1:20" ht="18" customHeight="1">
      <c r="A7" s="259">
        <v>3</v>
      </c>
      <c r="B7" s="260" t="s">
        <v>23</v>
      </c>
      <c r="C7" s="268">
        <f>'LL31.05.12'!Q11</f>
        <v>159829</v>
      </c>
      <c r="D7" s="269">
        <f>'LL31.05.12'!R11</f>
        <v>41004</v>
      </c>
      <c r="E7" s="270">
        <f t="shared" si="0"/>
        <v>200833</v>
      </c>
      <c r="F7" s="268">
        <f>'WLL31.05.12'!Q11+'WLL31.05.12'!T11</f>
        <v>5748</v>
      </c>
      <c r="G7" s="269">
        <f>'WLL31.05.12'!R11+'WLL31.05.12'!U11</f>
        <v>98287</v>
      </c>
      <c r="H7" s="270">
        <f t="shared" si="1"/>
        <v>104035</v>
      </c>
      <c r="I7" s="268">
        <f>'M31.05.12'!AC11</f>
        <v>835654</v>
      </c>
      <c r="J7" s="269">
        <f>'M31.05.12'!AD11</f>
        <v>330963</v>
      </c>
      <c r="K7" s="270">
        <f t="shared" si="2"/>
        <v>1166617</v>
      </c>
      <c r="L7" s="268">
        <f t="shared" si="3"/>
        <v>1001231</v>
      </c>
      <c r="M7" s="269">
        <f t="shared" si="4"/>
        <v>470254</v>
      </c>
      <c r="N7" s="270">
        <f t="shared" si="5"/>
        <v>1471485</v>
      </c>
      <c r="S7" s="84">
        <f t="shared" si="6"/>
        <v>835654</v>
      </c>
      <c r="T7" s="84">
        <f t="shared" si="7"/>
        <v>330963</v>
      </c>
    </row>
    <row r="8" spans="1:20" ht="18" customHeight="1">
      <c r="A8" s="259">
        <v>4</v>
      </c>
      <c r="B8" s="260" t="s">
        <v>24</v>
      </c>
      <c r="C8" s="268">
        <f>'LL31.05.12'!Q12</f>
        <v>232493</v>
      </c>
      <c r="D8" s="269">
        <f>'LL31.05.12'!R12</f>
        <v>147760</v>
      </c>
      <c r="E8" s="270">
        <f t="shared" si="0"/>
        <v>380253</v>
      </c>
      <c r="F8" s="268">
        <f>'WLL31.05.12'!Q12+'WLL31.05.12'!T12</f>
        <v>7819</v>
      </c>
      <c r="G8" s="269">
        <f>'WLL31.05.12'!R12+'WLL31.05.12'!U12</f>
        <v>124566</v>
      </c>
      <c r="H8" s="270">
        <f t="shared" si="1"/>
        <v>132385</v>
      </c>
      <c r="I8" s="268">
        <f>'M31.05.12'!AC12</f>
        <v>2797050</v>
      </c>
      <c r="J8" s="269">
        <f>'M31.05.12'!AD12</f>
        <v>1386153</v>
      </c>
      <c r="K8" s="270">
        <f t="shared" si="2"/>
        <v>4183203</v>
      </c>
      <c r="L8" s="268">
        <f t="shared" si="3"/>
        <v>3037362</v>
      </c>
      <c r="M8" s="269">
        <f t="shared" si="4"/>
        <v>1658479</v>
      </c>
      <c r="N8" s="270">
        <f t="shared" si="5"/>
        <v>4695841</v>
      </c>
      <c r="S8" s="84">
        <f t="shared" si="6"/>
        <v>2797050</v>
      </c>
      <c r="T8" s="84">
        <f t="shared" si="7"/>
        <v>1386153</v>
      </c>
    </row>
    <row r="9" spans="1:20" ht="18" customHeight="1">
      <c r="A9" s="259">
        <v>5</v>
      </c>
      <c r="B9" s="260" t="s">
        <v>25</v>
      </c>
      <c r="C9" s="268">
        <f>'LL31.05.12'!Q13</f>
        <v>123898</v>
      </c>
      <c r="D9" s="269">
        <f>'LL31.05.12'!R13</f>
        <v>21318</v>
      </c>
      <c r="E9" s="270">
        <f t="shared" si="0"/>
        <v>145216</v>
      </c>
      <c r="F9" s="268">
        <f>'WLL31.05.12'!Q13+'WLL31.05.12'!T13</f>
        <v>32066</v>
      </c>
      <c r="G9" s="269">
        <f>'WLL31.05.12'!R13+'WLL31.05.12'!U13</f>
        <v>94191</v>
      </c>
      <c r="H9" s="270">
        <f t="shared" si="1"/>
        <v>126257</v>
      </c>
      <c r="I9" s="268">
        <f>'M31.05.12'!AC13</f>
        <v>964918</v>
      </c>
      <c r="J9" s="269">
        <f>'M31.05.12'!AD13</f>
        <v>475196</v>
      </c>
      <c r="K9" s="270">
        <f t="shared" si="2"/>
        <v>1440114</v>
      </c>
      <c r="L9" s="268">
        <f t="shared" si="3"/>
        <v>1120882</v>
      </c>
      <c r="M9" s="269">
        <f t="shared" si="4"/>
        <v>590705</v>
      </c>
      <c r="N9" s="270">
        <f t="shared" si="5"/>
        <v>1711587</v>
      </c>
      <c r="S9" s="84">
        <f t="shared" si="6"/>
        <v>964918</v>
      </c>
      <c r="T9" s="84">
        <f t="shared" si="7"/>
        <v>475196</v>
      </c>
    </row>
    <row r="10" spans="1:20" ht="18" customHeight="1">
      <c r="A10" s="259">
        <v>6</v>
      </c>
      <c r="B10" s="260" t="s">
        <v>26</v>
      </c>
      <c r="C10" s="268">
        <f>'LL31.05.12'!Q14</f>
        <v>1217417</v>
      </c>
      <c r="D10" s="269">
        <f>'LL31.05.12'!R14</f>
        <v>371126</v>
      </c>
      <c r="E10" s="270">
        <f t="shared" si="0"/>
        <v>1588543</v>
      </c>
      <c r="F10" s="268">
        <f>'WLL31.05.12'!Q14+'WLL31.05.12'!T14</f>
        <v>59648</v>
      </c>
      <c r="G10" s="269">
        <f>'WLL31.05.12'!R14+'WLL31.05.12'!U14</f>
        <v>146353</v>
      </c>
      <c r="H10" s="270">
        <f t="shared" si="1"/>
        <v>206001</v>
      </c>
      <c r="I10" s="268">
        <f>'M31.05.12'!AC14</f>
        <v>2595186</v>
      </c>
      <c r="J10" s="269">
        <f>'M31.05.12'!AD14</f>
        <v>1397403</v>
      </c>
      <c r="K10" s="270">
        <f t="shared" si="2"/>
        <v>3992589</v>
      </c>
      <c r="L10" s="268">
        <f t="shared" si="3"/>
        <v>3872251</v>
      </c>
      <c r="M10" s="269">
        <f t="shared" si="4"/>
        <v>1914882</v>
      </c>
      <c r="N10" s="270">
        <f t="shared" si="5"/>
        <v>5787133</v>
      </c>
      <c r="S10" s="84">
        <f t="shared" si="6"/>
        <v>2595186</v>
      </c>
      <c r="T10" s="84">
        <f t="shared" si="7"/>
        <v>1397403</v>
      </c>
    </row>
    <row r="11" spans="1:20" ht="18" customHeight="1">
      <c r="A11" s="259">
        <v>7</v>
      </c>
      <c r="B11" s="260" t="s">
        <v>27</v>
      </c>
      <c r="C11" s="268">
        <f>'LL31.05.12'!Q15</f>
        <v>354708</v>
      </c>
      <c r="D11" s="269">
        <f>'LL31.05.12'!R15</f>
        <v>180940</v>
      </c>
      <c r="E11" s="270">
        <f t="shared" si="0"/>
        <v>535648</v>
      </c>
      <c r="F11" s="268">
        <f>'WLL31.05.12'!Q15+'WLL31.05.12'!T15</f>
        <v>5001</v>
      </c>
      <c r="G11" s="269">
        <f>'WLL31.05.12'!R15+'WLL31.05.12'!U15</f>
        <v>19919</v>
      </c>
      <c r="H11" s="270">
        <f t="shared" si="1"/>
        <v>24920</v>
      </c>
      <c r="I11" s="268">
        <f>'M31.05.12'!AC15</f>
        <v>1222836</v>
      </c>
      <c r="J11" s="269">
        <f>'M31.05.12'!AD15</f>
        <v>1761680</v>
      </c>
      <c r="K11" s="270">
        <f t="shared" si="2"/>
        <v>2984516</v>
      </c>
      <c r="L11" s="268">
        <f t="shared" si="3"/>
        <v>1582545</v>
      </c>
      <c r="M11" s="269">
        <f t="shared" si="4"/>
        <v>1962539</v>
      </c>
      <c r="N11" s="270">
        <f t="shared" si="5"/>
        <v>3545084</v>
      </c>
      <c r="S11" s="84">
        <f t="shared" si="6"/>
        <v>1222836</v>
      </c>
      <c r="T11" s="84">
        <f t="shared" si="7"/>
        <v>1761680</v>
      </c>
    </row>
    <row r="12" spans="1:20" ht="18" customHeight="1">
      <c r="A12" s="259">
        <v>8</v>
      </c>
      <c r="B12" s="260" t="s">
        <v>28</v>
      </c>
      <c r="C12" s="268">
        <f>'LL31.05.12'!Q16</f>
        <v>61276</v>
      </c>
      <c r="D12" s="269">
        <f>'LL31.05.12'!R16</f>
        <v>236946</v>
      </c>
      <c r="E12" s="270">
        <f t="shared" si="0"/>
        <v>298222</v>
      </c>
      <c r="F12" s="268">
        <f>'WLL31.05.12'!Q16+'WLL31.05.12'!T16</f>
        <v>4324</v>
      </c>
      <c r="G12" s="269">
        <f>'WLL31.05.12'!R16+'WLL31.05.12'!U16</f>
        <v>61909</v>
      </c>
      <c r="H12" s="270">
        <f t="shared" si="1"/>
        <v>66233</v>
      </c>
      <c r="I12" s="268">
        <f>'M31.05.12'!AC16</f>
        <v>528289</v>
      </c>
      <c r="J12" s="269">
        <f>'M31.05.12'!AD16</f>
        <v>867968</v>
      </c>
      <c r="K12" s="270">
        <f t="shared" si="2"/>
        <v>1396257</v>
      </c>
      <c r="L12" s="268">
        <f t="shared" si="3"/>
        <v>593889</v>
      </c>
      <c r="M12" s="269">
        <f t="shared" si="4"/>
        <v>1166823</v>
      </c>
      <c r="N12" s="270">
        <f t="shared" si="5"/>
        <v>1760712</v>
      </c>
      <c r="S12" s="84">
        <f t="shared" si="6"/>
        <v>528289</v>
      </c>
      <c r="T12" s="84">
        <f t="shared" si="7"/>
        <v>867968</v>
      </c>
    </row>
    <row r="13" spans="1:20" ht="18" customHeight="1">
      <c r="A13" s="259">
        <v>9</v>
      </c>
      <c r="B13" s="260" t="s">
        <v>29</v>
      </c>
      <c r="C13" s="268">
        <f>'LL31.05.12'!Q17</f>
        <v>165127</v>
      </c>
      <c r="D13" s="269">
        <f>'LL31.05.12'!R17</f>
        <v>38482</v>
      </c>
      <c r="E13" s="270">
        <f t="shared" si="0"/>
        <v>203609</v>
      </c>
      <c r="F13" s="268">
        <f>'WLL31.05.12'!Q17+'WLL31.05.12'!T17</f>
        <v>40306</v>
      </c>
      <c r="G13" s="269">
        <f>'WLL31.05.12'!R17+'WLL31.05.12'!U17</f>
        <v>36024</v>
      </c>
      <c r="H13" s="270">
        <f t="shared" si="1"/>
        <v>76330</v>
      </c>
      <c r="I13" s="268">
        <f>'M31.05.12'!AC17</f>
        <v>916249</v>
      </c>
      <c r="J13" s="269">
        <f>'M31.05.12'!AD17</f>
        <v>96376</v>
      </c>
      <c r="K13" s="270">
        <f t="shared" si="2"/>
        <v>1012625</v>
      </c>
      <c r="L13" s="268">
        <f t="shared" si="3"/>
        <v>1121682</v>
      </c>
      <c r="M13" s="269">
        <f t="shared" si="4"/>
        <v>170882</v>
      </c>
      <c r="N13" s="270">
        <f t="shared" si="5"/>
        <v>1292564</v>
      </c>
      <c r="S13" s="84">
        <f t="shared" si="6"/>
        <v>916249</v>
      </c>
      <c r="T13" s="84">
        <f t="shared" si="7"/>
        <v>96376</v>
      </c>
    </row>
    <row r="14" spans="1:20" ht="18" customHeight="1">
      <c r="A14" s="259">
        <v>10</v>
      </c>
      <c r="B14" s="260" t="s">
        <v>30</v>
      </c>
      <c r="C14" s="268">
        <f>'LL31.05.12'!Q18</f>
        <v>149773</v>
      </c>
      <c r="D14" s="269">
        <f>'LL31.05.12'!R18</f>
        <v>17869</v>
      </c>
      <c r="E14" s="270">
        <f t="shared" si="0"/>
        <v>167642</v>
      </c>
      <c r="F14" s="268">
        <f>'WLL31.05.12'!Q18+'WLL31.05.12'!T18</f>
        <v>19053</v>
      </c>
      <c r="G14" s="269">
        <f>'WLL31.05.12'!R18+'WLL31.05.12'!U18</f>
        <v>83673</v>
      </c>
      <c r="H14" s="270">
        <f t="shared" si="1"/>
        <v>102726</v>
      </c>
      <c r="I14" s="268">
        <f>'M31.05.12'!AC18</f>
        <v>1150885</v>
      </c>
      <c r="J14" s="269">
        <f>'M31.05.12'!AD18</f>
        <v>455851</v>
      </c>
      <c r="K14" s="270">
        <f t="shared" si="2"/>
        <v>1606736</v>
      </c>
      <c r="L14" s="268">
        <f t="shared" si="3"/>
        <v>1319711</v>
      </c>
      <c r="M14" s="269">
        <f t="shared" si="4"/>
        <v>557393</v>
      </c>
      <c r="N14" s="270">
        <f t="shared" si="5"/>
        <v>1877104</v>
      </c>
      <c r="S14" s="84">
        <f t="shared" si="6"/>
        <v>1150885</v>
      </c>
      <c r="T14" s="84">
        <f t="shared" si="7"/>
        <v>455851</v>
      </c>
    </row>
    <row r="15" spans="1:20" ht="18" customHeight="1">
      <c r="A15" s="259">
        <v>11</v>
      </c>
      <c r="B15" s="260" t="s">
        <v>31</v>
      </c>
      <c r="C15" s="268">
        <f>'LL31.05.12'!Q19</f>
        <v>1321120</v>
      </c>
      <c r="D15" s="269">
        <f>'LL31.05.12'!R19</f>
        <v>424424</v>
      </c>
      <c r="E15" s="270">
        <f t="shared" si="0"/>
        <v>1745544</v>
      </c>
      <c r="F15" s="268">
        <f>'WLL31.05.12'!Q19+'WLL31.05.12'!T19</f>
        <v>68863</v>
      </c>
      <c r="G15" s="269">
        <f>'WLL31.05.12'!R19+'WLL31.05.12'!U19</f>
        <v>286333</v>
      </c>
      <c r="H15" s="270">
        <f t="shared" si="1"/>
        <v>355196</v>
      </c>
      <c r="I15" s="268">
        <f>'M31.05.12'!AC19</f>
        <v>5280429</v>
      </c>
      <c r="J15" s="269">
        <f>'M31.05.12'!AD19</f>
        <v>1323116</v>
      </c>
      <c r="K15" s="270">
        <f t="shared" si="2"/>
        <v>6603545</v>
      </c>
      <c r="L15" s="268">
        <f t="shared" si="3"/>
        <v>6670412</v>
      </c>
      <c r="M15" s="269">
        <f t="shared" si="4"/>
        <v>2033873</v>
      </c>
      <c r="N15" s="270">
        <f t="shared" si="5"/>
        <v>8704285</v>
      </c>
      <c r="S15" s="84">
        <f t="shared" si="6"/>
        <v>5280429</v>
      </c>
      <c r="T15" s="84">
        <f t="shared" si="7"/>
        <v>1323116</v>
      </c>
    </row>
    <row r="16" spans="1:20" ht="18" customHeight="1">
      <c r="A16" s="259">
        <v>12</v>
      </c>
      <c r="B16" s="260" t="s">
        <v>32</v>
      </c>
      <c r="C16" s="268">
        <f>'LL31.05.12'!Q20</f>
        <v>944785</v>
      </c>
      <c r="D16" s="269">
        <f>'LL31.05.12'!R20</f>
        <v>2105948</v>
      </c>
      <c r="E16" s="270">
        <f t="shared" si="0"/>
        <v>3050733</v>
      </c>
      <c r="F16" s="268">
        <f>'WLL31.05.12'!Q20+'WLL31.05.12'!T20</f>
        <v>43875</v>
      </c>
      <c r="G16" s="269">
        <f>'WLL31.05.12'!R20+'WLL31.05.12'!U20</f>
        <v>283426</v>
      </c>
      <c r="H16" s="270">
        <f t="shared" si="1"/>
        <v>327301</v>
      </c>
      <c r="I16" s="268">
        <f>'M31.05.12'!AC20</f>
        <v>4098627</v>
      </c>
      <c r="J16" s="269">
        <f>'M31.05.12'!AD20</f>
        <v>2836407</v>
      </c>
      <c r="K16" s="270">
        <f t="shared" si="2"/>
        <v>6935034</v>
      </c>
      <c r="L16" s="268">
        <f t="shared" si="3"/>
        <v>5087287</v>
      </c>
      <c r="M16" s="269">
        <f t="shared" si="4"/>
        <v>5225781</v>
      </c>
      <c r="N16" s="270">
        <f t="shared" si="5"/>
        <v>10313068</v>
      </c>
      <c r="S16" s="84">
        <f t="shared" si="6"/>
        <v>4098627</v>
      </c>
      <c r="T16" s="84">
        <f t="shared" si="7"/>
        <v>2836407</v>
      </c>
    </row>
    <row r="17" spans="1:20" ht="18" customHeight="1">
      <c r="A17" s="259">
        <v>13</v>
      </c>
      <c r="B17" s="260" t="s">
        <v>33</v>
      </c>
      <c r="C17" s="268">
        <f>'LL31.05.12'!Q21</f>
        <v>556687</v>
      </c>
      <c r="D17" s="269">
        <f>'LL31.05.12'!R21</f>
        <v>139476</v>
      </c>
      <c r="E17" s="270">
        <f t="shared" si="0"/>
        <v>696163</v>
      </c>
      <c r="F17" s="268">
        <f>'WLL31.05.12'!Q21+'WLL31.05.12'!T21</f>
        <v>60652</v>
      </c>
      <c r="G17" s="269">
        <f>'WLL31.05.12'!R21+'WLL31.05.12'!U21</f>
        <v>91298</v>
      </c>
      <c r="H17" s="270">
        <f t="shared" si="1"/>
        <v>151950</v>
      </c>
      <c r="I17" s="268">
        <f>'M31.05.12'!AC21</f>
        <v>2019727</v>
      </c>
      <c r="J17" s="269">
        <f>'M31.05.12'!AD21</f>
        <v>1074141</v>
      </c>
      <c r="K17" s="270">
        <f t="shared" si="2"/>
        <v>3093868</v>
      </c>
      <c r="L17" s="268">
        <f t="shared" si="3"/>
        <v>2637066</v>
      </c>
      <c r="M17" s="269">
        <f t="shared" si="4"/>
        <v>1304915</v>
      </c>
      <c r="N17" s="270">
        <f t="shared" si="5"/>
        <v>3941981</v>
      </c>
      <c r="S17" s="84">
        <f t="shared" si="6"/>
        <v>2019727</v>
      </c>
      <c r="T17" s="84">
        <f t="shared" si="7"/>
        <v>1074141</v>
      </c>
    </row>
    <row r="18" spans="1:20" ht="18" customHeight="1">
      <c r="A18" s="259">
        <v>14</v>
      </c>
      <c r="B18" s="260" t="s">
        <v>34</v>
      </c>
      <c r="C18" s="268">
        <f>'LL31.05.12'!Q22</f>
        <v>1589452</v>
      </c>
      <c r="D18" s="269">
        <f>'LL31.05.12'!R22</f>
        <v>636488</v>
      </c>
      <c r="E18" s="270">
        <f t="shared" si="0"/>
        <v>2225940</v>
      </c>
      <c r="F18" s="268">
        <f>'WLL31.05.12'!Q22+'WLL31.05.12'!T22</f>
        <v>49450</v>
      </c>
      <c r="G18" s="269">
        <f>'WLL31.05.12'!R22+'WLL31.05.12'!U22</f>
        <v>147018</v>
      </c>
      <c r="H18" s="270">
        <f t="shared" si="1"/>
        <v>196468</v>
      </c>
      <c r="I18" s="268">
        <f>'M31.05.12'!AC22</f>
        <v>3700166</v>
      </c>
      <c r="J18" s="269">
        <f>'M31.05.12'!AD22</f>
        <v>2060356</v>
      </c>
      <c r="K18" s="270">
        <f t="shared" si="2"/>
        <v>5760522</v>
      </c>
      <c r="L18" s="268">
        <f t="shared" si="3"/>
        <v>5339068</v>
      </c>
      <c r="M18" s="269">
        <f t="shared" si="4"/>
        <v>2843862</v>
      </c>
      <c r="N18" s="270">
        <f t="shared" si="5"/>
        <v>8182930</v>
      </c>
      <c r="S18" s="84">
        <f t="shared" si="6"/>
        <v>3700166</v>
      </c>
      <c r="T18" s="84">
        <f t="shared" si="7"/>
        <v>2060356</v>
      </c>
    </row>
    <row r="19" spans="1:20" ht="18" customHeight="1">
      <c r="A19" s="259">
        <v>15</v>
      </c>
      <c r="B19" s="260" t="s">
        <v>35</v>
      </c>
      <c r="C19" s="268">
        <f>'LL31.05.12'!Q23</f>
        <v>104744</v>
      </c>
      <c r="D19" s="269">
        <f>'LL31.05.12'!R23</f>
        <v>35713</v>
      </c>
      <c r="E19" s="270">
        <f t="shared" si="0"/>
        <v>140457</v>
      </c>
      <c r="F19" s="268">
        <f>'WLL31.05.12'!Q23+'WLL31.05.12'!T23</f>
        <v>834</v>
      </c>
      <c r="G19" s="269">
        <f>'WLL31.05.12'!R23+'WLL31.05.12'!U23</f>
        <v>75314</v>
      </c>
      <c r="H19" s="270">
        <f t="shared" si="1"/>
        <v>76148</v>
      </c>
      <c r="I19" s="268">
        <f>'M31.05.12'!AC23</f>
        <v>535159</v>
      </c>
      <c r="J19" s="269">
        <f>'M31.05.12'!AD23</f>
        <v>226142</v>
      </c>
      <c r="K19" s="270">
        <f t="shared" si="2"/>
        <v>761301</v>
      </c>
      <c r="L19" s="268">
        <f t="shared" si="3"/>
        <v>640737</v>
      </c>
      <c r="M19" s="269">
        <f t="shared" si="4"/>
        <v>337169</v>
      </c>
      <c r="N19" s="270">
        <f t="shared" si="5"/>
        <v>977906</v>
      </c>
      <c r="S19" s="84">
        <f t="shared" si="6"/>
        <v>535159</v>
      </c>
      <c r="T19" s="84">
        <f t="shared" si="7"/>
        <v>226142</v>
      </c>
    </row>
    <row r="20" spans="1:20" ht="18" customHeight="1">
      <c r="A20" s="259">
        <v>16</v>
      </c>
      <c r="B20" s="260" t="s">
        <v>36</v>
      </c>
      <c r="C20" s="268">
        <f>'LL31.05.12'!Q24</f>
        <v>84172</v>
      </c>
      <c r="D20" s="269">
        <f>'LL31.05.12'!R24</f>
        <v>27169</v>
      </c>
      <c r="E20" s="270">
        <f t="shared" si="0"/>
        <v>111341</v>
      </c>
      <c r="F20" s="268">
        <f>'WLL31.05.12'!Q24+'WLL31.05.12'!T24</f>
        <v>33996</v>
      </c>
      <c r="G20" s="269">
        <f>'WLL31.05.12'!R24+'WLL31.05.12'!U24</f>
        <v>40559</v>
      </c>
      <c r="H20" s="270">
        <f t="shared" si="1"/>
        <v>74555</v>
      </c>
      <c r="I20" s="268">
        <f>'M31.05.12'!AC24</f>
        <v>443939</v>
      </c>
      <c r="J20" s="269">
        <f>'M31.05.12'!AD24</f>
        <v>301872</v>
      </c>
      <c r="K20" s="270">
        <f t="shared" si="2"/>
        <v>745811</v>
      </c>
      <c r="L20" s="268">
        <f t="shared" si="3"/>
        <v>562107</v>
      </c>
      <c r="M20" s="269">
        <f t="shared" si="4"/>
        <v>369600</v>
      </c>
      <c r="N20" s="270">
        <f t="shared" si="5"/>
        <v>931707</v>
      </c>
      <c r="S20" s="84">
        <f t="shared" si="6"/>
        <v>443939</v>
      </c>
      <c r="T20" s="84">
        <f t="shared" si="7"/>
        <v>301872</v>
      </c>
    </row>
    <row r="21" spans="1:20" ht="18" customHeight="1">
      <c r="A21" s="259">
        <v>17</v>
      </c>
      <c r="B21" s="260" t="s">
        <v>37</v>
      </c>
      <c r="C21" s="268">
        <f>'LL31.05.12'!Q25</f>
        <v>264266</v>
      </c>
      <c r="D21" s="269">
        <f>'LL31.05.12'!R25</f>
        <v>120394</v>
      </c>
      <c r="E21" s="270">
        <f t="shared" si="0"/>
        <v>384660</v>
      </c>
      <c r="F21" s="268">
        <f>'WLL31.05.12'!Q25+'WLL31.05.12'!T25</f>
        <v>43539</v>
      </c>
      <c r="G21" s="269">
        <f>'WLL31.05.12'!R25+'WLL31.05.12'!U25</f>
        <v>87117</v>
      </c>
      <c r="H21" s="270">
        <f t="shared" si="1"/>
        <v>130656</v>
      </c>
      <c r="I21" s="268">
        <f>'M31.05.12'!AC25</f>
        <v>2550460</v>
      </c>
      <c r="J21" s="269">
        <f>'M31.05.12'!AD25</f>
        <v>1779481</v>
      </c>
      <c r="K21" s="270">
        <f t="shared" si="2"/>
        <v>4329941</v>
      </c>
      <c r="L21" s="268">
        <f t="shared" si="3"/>
        <v>2858265</v>
      </c>
      <c r="M21" s="269">
        <f t="shared" si="4"/>
        <v>1986992</v>
      </c>
      <c r="N21" s="270">
        <f t="shared" si="5"/>
        <v>4845257</v>
      </c>
      <c r="S21" s="84">
        <f t="shared" si="6"/>
        <v>2550460</v>
      </c>
      <c r="T21" s="84">
        <f t="shared" si="7"/>
        <v>1779481</v>
      </c>
    </row>
    <row r="22" spans="1:20" ht="18" customHeight="1">
      <c r="A22" s="259">
        <v>18</v>
      </c>
      <c r="B22" s="260" t="s">
        <v>38</v>
      </c>
      <c r="C22" s="268">
        <f>'LL31.05.12'!Q26</f>
        <v>647126</v>
      </c>
      <c r="D22" s="269">
        <f>'LL31.05.12'!R26</f>
        <v>437276</v>
      </c>
      <c r="E22" s="270">
        <f t="shared" si="0"/>
        <v>1084402</v>
      </c>
      <c r="F22" s="268">
        <f>'WLL31.05.12'!Q26+'WLL31.05.12'!T26</f>
        <v>19364</v>
      </c>
      <c r="G22" s="269">
        <f>'WLL31.05.12'!R26+'WLL31.05.12'!U26</f>
        <v>36127</v>
      </c>
      <c r="H22" s="270">
        <f t="shared" si="1"/>
        <v>55491</v>
      </c>
      <c r="I22" s="268">
        <f>'M31.05.12'!AC26</f>
        <v>2579522</v>
      </c>
      <c r="J22" s="269">
        <f>'M31.05.12'!AD26</f>
        <v>1682355</v>
      </c>
      <c r="K22" s="270">
        <f t="shared" si="2"/>
        <v>4261877</v>
      </c>
      <c r="L22" s="268">
        <f t="shared" si="3"/>
        <v>3246012</v>
      </c>
      <c r="M22" s="269">
        <f t="shared" si="4"/>
        <v>2155758</v>
      </c>
      <c r="N22" s="270">
        <f t="shared" si="5"/>
        <v>5401770</v>
      </c>
      <c r="S22" s="84">
        <f t="shared" si="6"/>
        <v>2579522</v>
      </c>
      <c r="T22" s="84">
        <f t="shared" si="7"/>
        <v>1682355</v>
      </c>
    </row>
    <row r="23" spans="1:20" ht="18" customHeight="1">
      <c r="A23" s="259">
        <v>19</v>
      </c>
      <c r="B23" s="260" t="s">
        <v>39</v>
      </c>
      <c r="C23" s="268">
        <f>'LL31.05.12'!Q27</f>
        <v>700926</v>
      </c>
      <c r="D23" s="269">
        <f>'LL31.05.12'!R27</f>
        <v>323757</v>
      </c>
      <c r="E23" s="270">
        <f t="shared" si="0"/>
        <v>1024683</v>
      </c>
      <c r="F23" s="268">
        <f>'WLL31.05.12'!Q27+'WLL31.05.12'!T27</f>
        <v>32076</v>
      </c>
      <c r="G23" s="269">
        <f>'WLL31.05.12'!R27+'WLL31.05.12'!U27</f>
        <v>163884</v>
      </c>
      <c r="H23" s="270">
        <f t="shared" si="1"/>
        <v>195960</v>
      </c>
      <c r="I23" s="268">
        <f>'M31.05.12'!AC27</f>
        <v>3738400</v>
      </c>
      <c r="J23" s="269">
        <f>'M31.05.12'!AD27</f>
        <v>1731648</v>
      </c>
      <c r="K23" s="270">
        <f t="shared" si="2"/>
        <v>5470048</v>
      </c>
      <c r="L23" s="268">
        <f t="shared" si="3"/>
        <v>4471402</v>
      </c>
      <c r="M23" s="269">
        <f t="shared" si="4"/>
        <v>2219289</v>
      </c>
      <c r="N23" s="270">
        <f t="shared" si="5"/>
        <v>6690691</v>
      </c>
      <c r="S23" s="84">
        <f t="shared" si="6"/>
        <v>3738400</v>
      </c>
      <c r="T23" s="84">
        <f t="shared" si="7"/>
        <v>1731648</v>
      </c>
    </row>
    <row r="24" spans="1:20" ht="18" customHeight="1">
      <c r="A24" s="259">
        <v>20</v>
      </c>
      <c r="B24" s="260" t="s">
        <v>40</v>
      </c>
      <c r="C24" s="268">
        <f>'LL31.05.12'!Q28</f>
        <v>1092883</v>
      </c>
      <c r="D24" s="269">
        <f>'LL31.05.12'!R28</f>
        <v>548932</v>
      </c>
      <c r="E24" s="270">
        <f t="shared" si="0"/>
        <v>1641815</v>
      </c>
      <c r="F24" s="268">
        <f>'WLL31.05.12'!Q28+'WLL31.05.12'!T28</f>
        <v>32026</v>
      </c>
      <c r="G24" s="269">
        <f>'WLL31.05.12'!R28+'WLL31.05.12'!U28</f>
        <v>201021</v>
      </c>
      <c r="H24" s="270">
        <f t="shared" si="1"/>
        <v>233047</v>
      </c>
      <c r="I24" s="268">
        <f>'M31.05.12'!AC28</f>
        <v>6802689</v>
      </c>
      <c r="J24" s="269">
        <f>'M31.05.12'!AD28</f>
        <v>847444</v>
      </c>
      <c r="K24" s="270">
        <f t="shared" si="2"/>
        <v>7650133</v>
      </c>
      <c r="L24" s="268">
        <f t="shared" si="3"/>
        <v>7927598</v>
      </c>
      <c r="M24" s="269">
        <f t="shared" si="4"/>
        <v>1597397</v>
      </c>
      <c r="N24" s="270">
        <f t="shared" si="5"/>
        <v>9524995</v>
      </c>
      <c r="S24" s="84">
        <f t="shared" si="6"/>
        <v>6802689</v>
      </c>
      <c r="T24" s="84">
        <f t="shared" si="7"/>
        <v>847444</v>
      </c>
    </row>
    <row r="25" spans="1:20" ht="18" customHeight="1">
      <c r="A25" s="259">
        <v>21</v>
      </c>
      <c r="B25" s="260" t="s">
        <v>41</v>
      </c>
      <c r="C25" s="268">
        <f>'LL31.05.12'!Q29</f>
        <v>163913</v>
      </c>
      <c r="D25" s="269">
        <f>'LL31.05.12'!R29</f>
        <v>53080</v>
      </c>
      <c r="E25" s="270">
        <f t="shared" si="0"/>
        <v>216993</v>
      </c>
      <c r="F25" s="268">
        <f>'WLL31.05.12'!Q29+'WLL31.05.12'!T29</f>
        <v>2252</v>
      </c>
      <c r="G25" s="269">
        <f>'WLL31.05.12'!R29+'WLL31.05.12'!U29</f>
        <v>51981</v>
      </c>
      <c r="H25" s="270">
        <f t="shared" si="1"/>
        <v>54233</v>
      </c>
      <c r="I25" s="268">
        <f>'M31.05.12'!AC29</f>
        <v>753580</v>
      </c>
      <c r="J25" s="269">
        <f>'M31.05.12'!AD29</f>
        <v>611950</v>
      </c>
      <c r="K25" s="270">
        <f t="shared" si="2"/>
        <v>1365530</v>
      </c>
      <c r="L25" s="268">
        <f t="shared" si="3"/>
        <v>919745</v>
      </c>
      <c r="M25" s="269">
        <f t="shared" si="4"/>
        <v>717011</v>
      </c>
      <c r="N25" s="270">
        <f t="shared" si="5"/>
        <v>1636756</v>
      </c>
      <c r="S25" s="84">
        <f t="shared" si="6"/>
        <v>753580</v>
      </c>
      <c r="T25" s="84">
        <f t="shared" si="7"/>
        <v>611950</v>
      </c>
    </row>
    <row r="26" spans="1:20" ht="18" customHeight="1">
      <c r="A26" s="259">
        <v>22</v>
      </c>
      <c r="B26" s="260" t="s">
        <v>42</v>
      </c>
      <c r="C26" s="268">
        <f>'LL31.05.12'!Q30</f>
        <v>807712</v>
      </c>
      <c r="D26" s="269">
        <f>'LL31.05.12'!R30</f>
        <v>291995</v>
      </c>
      <c r="E26" s="270">
        <f t="shared" si="0"/>
        <v>1099707</v>
      </c>
      <c r="F26" s="268">
        <f>'WLL31.05.12'!Q30+'WLL31.05.12'!T30</f>
        <v>56311</v>
      </c>
      <c r="G26" s="269">
        <f>'WLL31.05.12'!R30+'WLL31.05.12'!U30</f>
        <v>382927</v>
      </c>
      <c r="H26" s="270">
        <f t="shared" si="1"/>
        <v>439238</v>
      </c>
      <c r="I26" s="268">
        <f>'M31.05.12'!AC30</f>
        <v>6886153</v>
      </c>
      <c r="J26" s="269">
        <f>'M31.05.12'!AD30</f>
        <v>2730735</v>
      </c>
      <c r="K26" s="270">
        <f t="shared" si="2"/>
        <v>9616888</v>
      </c>
      <c r="L26" s="268">
        <f t="shared" si="3"/>
        <v>7750176</v>
      </c>
      <c r="M26" s="269">
        <f t="shared" si="4"/>
        <v>3405657</v>
      </c>
      <c r="N26" s="270">
        <f t="shared" si="5"/>
        <v>11155833</v>
      </c>
      <c r="S26" s="84">
        <f t="shared" si="6"/>
        <v>6886153</v>
      </c>
      <c r="T26" s="84">
        <f t="shared" si="7"/>
        <v>2730735</v>
      </c>
    </row>
    <row r="27" spans="1:20" ht="18" customHeight="1">
      <c r="A27" s="259">
        <v>23</v>
      </c>
      <c r="B27" s="260" t="s">
        <v>43</v>
      </c>
      <c r="C27" s="268">
        <f>'LL31.05.12'!Q31</f>
        <v>457966</v>
      </c>
      <c r="D27" s="269">
        <f>'LL31.05.12'!R31</f>
        <v>78170</v>
      </c>
      <c r="E27" s="270">
        <f t="shared" si="0"/>
        <v>536136</v>
      </c>
      <c r="F27" s="268">
        <f>'WLL31.05.12'!Q31+'WLL31.05.12'!T31</f>
        <v>18957</v>
      </c>
      <c r="G27" s="269">
        <f>'WLL31.05.12'!R31+'WLL31.05.12'!U31</f>
        <v>76979</v>
      </c>
      <c r="H27" s="270">
        <f t="shared" si="1"/>
        <v>95936</v>
      </c>
      <c r="I27" s="268">
        <f>'M31.05.12'!AC31</f>
        <v>2558452</v>
      </c>
      <c r="J27" s="269">
        <f>'M31.05.12'!AD31</f>
        <v>789398</v>
      </c>
      <c r="K27" s="270">
        <f t="shared" si="2"/>
        <v>3347850</v>
      </c>
      <c r="L27" s="268">
        <f t="shared" si="3"/>
        <v>3035375</v>
      </c>
      <c r="M27" s="269">
        <f t="shared" si="4"/>
        <v>944547</v>
      </c>
      <c r="N27" s="270">
        <f t="shared" si="5"/>
        <v>3979922</v>
      </c>
      <c r="S27" s="84">
        <f t="shared" si="6"/>
        <v>2558452</v>
      </c>
      <c r="T27" s="84">
        <f t="shared" si="7"/>
        <v>789398</v>
      </c>
    </row>
    <row r="28" spans="1:20" ht="18" customHeight="1">
      <c r="A28" s="259">
        <v>24</v>
      </c>
      <c r="B28" s="260" t="s">
        <v>44</v>
      </c>
      <c r="C28" s="268">
        <f>'LL31.05.12'!Q32</f>
        <v>319924</v>
      </c>
      <c r="D28" s="269">
        <f>'LL31.05.12'!R32</f>
        <v>280450</v>
      </c>
      <c r="E28" s="270">
        <f t="shared" si="0"/>
        <v>600374</v>
      </c>
      <c r="F28" s="268">
        <f>'WLL31.05.12'!Q32+'WLL31.05.12'!T32</f>
        <v>969</v>
      </c>
      <c r="G28" s="269">
        <f>'WLL31.05.12'!R32+'WLL31.05.12'!U32</f>
        <v>83296</v>
      </c>
      <c r="H28" s="270">
        <f t="shared" si="1"/>
        <v>84265</v>
      </c>
      <c r="I28" s="268">
        <f>'M31.05.12'!AC32</f>
        <v>1662094</v>
      </c>
      <c r="J28" s="269">
        <f>'M31.05.12'!AD32</f>
        <v>1693854</v>
      </c>
      <c r="K28" s="270">
        <f t="shared" si="2"/>
        <v>3355948</v>
      </c>
      <c r="L28" s="268">
        <f t="shared" si="3"/>
        <v>1982987</v>
      </c>
      <c r="M28" s="269">
        <f t="shared" si="4"/>
        <v>2057600</v>
      </c>
      <c r="N28" s="270">
        <f t="shared" si="5"/>
        <v>4040587</v>
      </c>
      <c r="S28" s="84">
        <f t="shared" si="6"/>
        <v>1662094</v>
      </c>
      <c r="T28" s="84">
        <f t="shared" si="7"/>
        <v>1693854</v>
      </c>
    </row>
    <row r="29" spans="1:20" ht="18" customHeight="1">
      <c r="A29" s="259">
        <v>25</v>
      </c>
      <c r="B29" s="260" t="s">
        <v>45</v>
      </c>
      <c r="C29" s="268">
        <f>'LL31.05.12'!Q33</f>
        <v>967349</v>
      </c>
      <c r="D29" s="269">
        <f>'LL31.05.12'!R33</f>
        <v>0</v>
      </c>
      <c r="E29" s="270">
        <f t="shared" si="0"/>
        <v>967349</v>
      </c>
      <c r="F29" s="268">
        <f>'WLL31.05.12'!Q33+'WLL31.05.12'!T33</f>
        <v>36479</v>
      </c>
      <c r="G29" s="269">
        <f>'WLL31.05.12'!R33+'WLL31.05.12'!U33</f>
        <v>0</v>
      </c>
      <c r="H29" s="270">
        <f t="shared" si="1"/>
        <v>36479</v>
      </c>
      <c r="I29" s="268">
        <f>'M31.05.12'!AC33</f>
        <v>2379604</v>
      </c>
      <c r="J29" s="269">
        <f>'M31.05.12'!AD33</f>
        <v>0</v>
      </c>
      <c r="K29" s="270">
        <f t="shared" si="2"/>
        <v>2379604</v>
      </c>
      <c r="L29" s="268">
        <f t="shared" si="3"/>
        <v>3383432</v>
      </c>
      <c r="M29" s="269">
        <f t="shared" si="4"/>
        <v>0</v>
      </c>
      <c r="N29" s="270">
        <f t="shared" si="5"/>
        <v>3383432</v>
      </c>
      <c r="S29" s="84">
        <f t="shared" si="6"/>
        <v>2379604</v>
      </c>
      <c r="T29" s="84">
        <f t="shared" si="7"/>
        <v>0</v>
      </c>
    </row>
    <row r="30" spans="1:20" ht="18" customHeight="1">
      <c r="A30" s="259">
        <v>26</v>
      </c>
      <c r="B30" s="260" t="s">
        <v>46</v>
      </c>
      <c r="C30" s="268">
        <f>'LL31.05.12'!Q34</f>
        <v>801097</v>
      </c>
      <c r="D30" s="269">
        <f>'LL31.05.12'!R34</f>
        <v>21332</v>
      </c>
      <c r="E30" s="270">
        <f t="shared" si="0"/>
        <v>822429</v>
      </c>
      <c r="F30" s="268">
        <f>'WLL31.05.12'!Q34+'WLL31.05.12'!T34</f>
        <v>3250</v>
      </c>
      <c r="G30" s="269">
        <f>'WLL31.05.12'!R34+'WLL31.05.12'!U34</f>
        <v>17638</v>
      </c>
      <c r="H30" s="270">
        <f t="shared" si="1"/>
        <v>20888</v>
      </c>
      <c r="I30" s="268">
        <f>'M31.05.12'!AC34</f>
        <v>1621516</v>
      </c>
      <c r="J30" s="269">
        <f>'M31.05.12'!AD34</f>
        <v>43455</v>
      </c>
      <c r="K30" s="270">
        <f t="shared" si="2"/>
        <v>1664971</v>
      </c>
      <c r="L30" s="268">
        <f t="shared" si="3"/>
        <v>2425863</v>
      </c>
      <c r="M30" s="269">
        <f t="shared" si="4"/>
        <v>82425</v>
      </c>
      <c r="N30" s="270">
        <f t="shared" si="5"/>
        <v>2508288</v>
      </c>
      <c r="S30" s="84">
        <f t="shared" si="6"/>
        <v>1621516</v>
      </c>
      <c r="T30" s="84">
        <f t="shared" si="7"/>
        <v>43455</v>
      </c>
    </row>
    <row r="31" spans="1:16" ht="13.5" thickBot="1">
      <c r="A31" s="555" t="s">
        <v>47</v>
      </c>
      <c r="B31" s="556"/>
      <c r="C31" s="271">
        <f>SUM(C5:C30)</f>
        <v>14565789</v>
      </c>
      <c r="D31" s="272">
        <f aca="true" t="shared" si="8" ref="D31:K31">SUM(D5:D30)</f>
        <v>7253875</v>
      </c>
      <c r="E31" s="273">
        <f t="shared" si="8"/>
        <v>21819664</v>
      </c>
      <c r="F31" s="271">
        <f t="shared" si="8"/>
        <v>714355</v>
      </c>
      <c r="G31" s="272">
        <f t="shared" si="8"/>
        <v>2870985</v>
      </c>
      <c r="H31" s="273">
        <f t="shared" si="8"/>
        <v>3585340</v>
      </c>
      <c r="I31" s="271">
        <f t="shared" si="8"/>
        <v>62935074</v>
      </c>
      <c r="J31" s="272">
        <f t="shared" si="8"/>
        <v>31192715</v>
      </c>
      <c r="K31" s="273">
        <f t="shared" si="8"/>
        <v>94127789</v>
      </c>
      <c r="L31" s="271">
        <f>SUM(L5:L30)</f>
        <v>78215218</v>
      </c>
      <c r="M31" s="272">
        <f>SUM(M5:M30)</f>
        <v>41317575</v>
      </c>
      <c r="N31" s="273">
        <f>SUM(N5:N30)</f>
        <v>119532793</v>
      </c>
      <c r="P31" s="361"/>
    </row>
    <row r="32" ht="12.75">
      <c r="P32" s="361"/>
    </row>
    <row r="33" ht="12.75">
      <c r="P33" s="361"/>
    </row>
    <row r="34" ht="12.75">
      <c r="P34" s="361"/>
    </row>
    <row r="35" spans="3:16" ht="12.75"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P35" s="361"/>
    </row>
    <row r="40" ht="12.75">
      <c r="M40">
        <f>M31/N31*100</f>
        <v>34.56589105217344</v>
      </c>
    </row>
    <row r="43" spans="11:13" ht="12.75">
      <c r="K43">
        <v>9595</v>
      </c>
      <c r="L43">
        <v>640</v>
      </c>
      <c r="M43">
        <v>105</v>
      </c>
    </row>
    <row r="44" spans="11:13" ht="12.75">
      <c r="K44">
        <v>5639</v>
      </c>
      <c r="L44">
        <v>0</v>
      </c>
      <c r="M44">
        <v>234</v>
      </c>
    </row>
    <row r="45" spans="11:13" ht="12.75">
      <c r="K45">
        <v>2098</v>
      </c>
      <c r="L45">
        <v>128</v>
      </c>
      <c r="M45">
        <v>14</v>
      </c>
    </row>
    <row r="46" spans="11:12" ht="12.75">
      <c r="K46">
        <f>SUM(K43:K45)</f>
        <v>17332</v>
      </c>
      <c r="L46">
        <v>1484</v>
      </c>
    </row>
    <row r="47" ht="12.75">
      <c r="L47">
        <v>3204</v>
      </c>
    </row>
    <row r="48" ht="12.75">
      <c r="K48">
        <v>-656</v>
      </c>
    </row>
  </sheetData>
  <sheetProtection/>
  <mergeCells count="7">
    <mergeCell ref="A31:B31"/>
    <mergeCell ref="I3:K3"/>
    <mergeCell ref="L3:N3"/>
    <mergeCell ref="A3:A4"/>
    <mergeCell ref="B3:B4"/>
    <mergeCell ref="C3:E3"/>
    <mergeCell ref="F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4" sqref="F14"/>
    </sheetView>
  </sheetViews>
  <sheetFormatPr defaultColWidth="9.140625" defaultRowHeight="12.75"/>
  <cols>
    <col min="1" max="1" width="5.7109375" style="26" customWidth="1"/>
    <col min="2" max="2" width="27.28125" style="26" customWidth="1"/>
    <col min="3" max="3" width="9.28125" style="26" customWidth="1"/>
    <col min="4" max="4" width="9.421875" style="26" customWidth="1"/>
    <col min="5" max="5" width="9.8515625" style="26" customWidth="1"/>
    <col min="6" max="6" width="12.00390625" style="26" customWidth="1"/>
    <col min="7" max="7" width="10.7109375" style="26" customWidth="1"/>
    <col min="8" max="8" width="9.00390625" style="26" customWidth="1"/>
    <col min="9" max="9" width="8.8515625" style="26" customWidth="1"/>
    <col min="10" max="10" width="9.7109375" style="26" bestFit="1" customWidth="1"/>
    <col min="11" max="11" width="9.7109375" style="26" customWidth="1"/>
    <col min="12" max="12" width="10.421875" style="26" customWidth="1"/>
    <col min="13" max="13" width="11.140625" style="26" customWidth="1"/>
    <col min="14" max="14" width="14.57421875" style="26" customWidth="1"/>
    <col min="15" max="15" width="10.421875" style="26" customWidth="1"/>
    <col min="16" max="16" width="13.421875" style="26" customWidth="1"/>
    <col min="17" max="17" width="9.57421875" style="26" bestFit="1" customWidth="1"/>
    <col min="18" max="21" width="9.140625" style="26" customWidth="1"/>
    <col min="22" max="22" width="12.421875" style="26" customWidth="1"/>
    <col min="23" max="16384" width="9.140625" style="26" customWidth="1"/>
  </cols>
  <sheetData>
    <row r="1" ht="15.75">
      <c r="K1" s="79" t="s">
        <v>119</v>
      </c>
    </row>
    <row r="2" spans="2:7" ht="15">
      <c r="B2" s="2" t="str">
        <f>'T-Density'!B2</f>
        <v>No. 1-2(1)/Market Share/2012-CP&amp;M </v>
      </c>
      <c r="C2" s="2"/>
      <c r="D2" s="2"/>
      <c r="E2" s="2"/>
      <c r="F2" s="2" t="str">
        <f>'T-Density'!G2</f>
        <v>Dated:2nd July 2012.</v>
      </c>
      <c r="G2" s="2"/>
    </row>
    <row r="4" spans="2:7" ht="15.75">
      <c r="B4" s="29" t="s">
        <v>212</v>
      </c>
      <c r="G4" s="77"/>
    </row>
    <row r="5" ht="15.75" thickBot="1"/>
    <row r="6" spans="1:12" ht="17.25" customHeight="1">
      <c r="A6" s="446" t="s">
        <v>62</v>
      </c>
      <c r="B6" s="444" t="s">
        <v>64</v>
      </c>
      <c r="C6" s="435" t="s">
        <v>149</v>
      </c>
      <c r="D6" s="436"/>
      <c r="E6" s="436"/>
      <c r="F6" s="436"/>
      <c r="G6" s="437"/>
      <c r="H6" s="435" t="s">
        <v>152</v>
      </c>
      <c r="I6" s="436"/>
      <c r="J6" s="436"/>
      <c r="K6" s="436"/>
      <c r="L6" s="437"/>
    </row>
    <row r="7" spans="1:12" ht="16.5" customHeight="1">
      <c r="A7" s="447"/>
      <c r="B7" s="445"/>
      <c r="C7" s="440" t="s">
        <v>150</v>
      </c>
      <c r="D7" s="438" t="s">
        <v>148</v>
      </c>
      <c r="E7" s="438"/>
      <c r="F7" s="438"/>
      <c r="G7" s="439" t="s">
        <v>70</v>
      </c>
      <c r="H7" s="434" t="s">
        <v>151</v>
      </c>
      <c r="I7" s="438" t="s">
        <v>148</v>
      </c>
      <c r="J7" s="438"/>
      <c r="K7" s="438"/>
      <c r="L7" s="439" t="s">
        <v>70</v>
      </c>
    </row>
    <row r="8" spans="1:12" ht="21" customHeight="1">
      <c r="A8" s="440"/>
      <c r="B8" s="441"/>
      <c r="C8" s="440"/>
      <c r="D8" s="27" t="s">
        <v>131</v>
      </c>
      <c r="E8" s="27" t="s">
        <v>147</v>
      </c>
      <c r="F8" s="27" t="s">
        <v>89</v>
      </c>
      <c r="G8" s="439"/>
      <c r="H8" s="434"/>
      <c r="I8" s="27" t="s">
        <v>131</v>
      </c>
      <c r="J8" s="27" t="s">
        <v>147</v>
      </c>
      <c r="K8" s="27" t="s">
        <v>89</v>
      </c>
      <c r="L8" s="439"/>
    </row>
    <row r="9" spans="1:23" ht="15.75">
      <c r="A9" s="206">
        <v>1</v>
      </c>
      <c r="B9" s="207" t="s">
        <v>1</v>
      </c>
      <c r="C9" s="201">
        <f>'LL31.05.12'!D35/1000000</f>
        <v>21.819664</v>
      </c>
      <c r="D9" s="192">
        <f>'WLL31.05.12'!F38/1000000</f>
        <v>3.58534</v>
      </c>
      <c r="E9" s="192">
        <f>'M31.05.12'!D35/1000000</f>
        <v>94.127789</v>
      </c>
      <c r="F9" s="192">
        <f>E9+D9</f>
        <v>97.71312900000001</v>
      </c>
      <c r="G9" s="204">
        <f aca="true" t="shared" si="0" ref="G9:G21">C9+F9</f>
        <v>119.53279300000001</v>
      </c>
      <c r="H9" s="210">
        <f>C9/C22*100</f>
        <v>69.23210356672982</v>
      </c>
      <c r="I9" s="156">
        <f>D9/$D$22*100</f>
        <v>1.5913749743606531</v>
      </c>
      <c r="J9" s="156">
        <f aca="true" t="shared" si="1" ref="J9:J17">E9/$E$22*100</f>
        <v>13.368756042969155</v>
      </c>
      <c r="K9" s="156">
        <f aca="true" t="shared" si="2" ref="K9:K22">F9/$F$22*100</f>
        <v>10.513728063359915</v>
      </c>
      <c r="L9" s="211">
        <f aca="true" t="shared" si="3" ref="L9:L22">G9/$G$22*100</f>
        <v>12.43963413897923</v>
      </c>
      <c r="N9" s="77"/>
      <c r="O9" s="191"/>
      <c r="P9" s="191"/>
      <c r="V9" s="166">
        <v>29.14983</v>
      </c>
      <c r="W9" s="166">
        <f>V9/V15*100</f>
        <v>77.09726343320534</v>
      </c>
    </row>
    <row r="10" spans="1:23" ht="15.75">
      <c r="A10" s="206">
        <v>2</v>
      </c>
      <c r="B10" s="207" t="s">
        <v>75</v>
      </c>
      <c r="C10" s="203">
        <f>'LL31.05.12'!H38/1000000</f>
        <v>3.270696</v>
      </c>
      <c r="D10" s="195"/>
      <c r="E10" s="193">
        <f>'M31.05.12'!G38/1000000</f>
        <v>185.300293</v>
      </c>
      <c r="F10" s="192">
        <f aca="true" t="shared" si="4" ref="F10:F21">E10+D10</f>
        <v>185.300293</v>
      </c>
      <c r="G10" s="202">
        <f t="shared" si="0"/>
        <v>188.570989</v>
      </c>
      <c r="H10" s="213">
        <f>C10/C22*100</f>
        <v>10.377665036789244</v>
      </c>
      <c r="I10" s="156"/>
      <c r="J10" s="155">
        <f t="shared" si="1"/>
        <v>26.317779670865367</v>
      </c>
      <c r="K10" s="155">
        <f t="shared" si="2"/>
        <v>19.9379234970862</v>
      </c>
      <c r="L10" s="212">
        <f t="shared" si="3"/>
        <v>19.624356241600385</v>
      </c>
      <c r="N10" s="77"/>
      <c r="O10" s="191"/>
      <c r="P10" s="191"/>
      <c r="Q10" s="77"/>
      <c r="V10" s="166">
        <v>3.573206</v>
      </c>
      <c r="W10" s="166">
        <f>V10/V15*100</f>
        <v>9.450635021991891</v>
      </c>
    </row>
    <row r="11" spans="1:23" ht="15.75">
      <c r="A11" s="206">
        <v>3</v>
      </c>
      <c r="B11" s="207" t="s">
        <v>13</v>
      </c>
      <c r="C11" s="203">
        <f>'LL31.05.12'!I38/1000000</f>
        <v>1.270279</v>
      </c>
      <c r="D11" s="192">
        <f>'WLL31.05.12'!I38/1000000</f>
        <v>122.150464</v>
      </c>
      <c r="E11" s="192">
        <f>'M31.05.12'!S38/1000000</f>
        <v>31.920236</v>
      </c>
      <c r="F11" s="192">
        <f t="shared" si="4"/>
        <v>154.0707</v>
      </c>
      <c r="G11" s="202">
        <f t="shared" si="0"/>
        <v>155.34097899999998</v>
      </c>
      <c r="H11" s="213">
        <f>C11/C22*100</f>
        <v>4.030496862217584</v>
      </c>
      <c r="I11" s="155">
        <f>D11/$D$22*100</f>
        <v>54.21722668314355</v>
      </c>
      <c r="J11" s="156">
        <f t="shared" si="1"/>
        <v>4.533558606353767</v>
      </c>
      <c r="K11" s="155">
        <f t="shared" si="2"/>
        <v>16.577684686891015</v>
      </c>
      <c r="L11" s="212">
        <f t="shared" si="3"/>
        <v>16.166149029504023</v>
      </c>
      <c r="N11" s="77"/>
      <c r="O11" s="191"/>
      <c r="P11" s="191"/>
      <c r="Q11" s="77"/>
      <c r="V11" s="166">
        <v>2.756253</v>
      </c>
      <c r="W11" s="166">
        <f>V11/V15*100</f>
        <v>7.2899074756032025</v>
      </c>
    </row>
    <row r="12" spans="1:23" ht="15.75">
      <c r="A12" s="206">
        <v>4</v>
      </c>
      <c r="B12" s="207" t="s">
        <v>109</v>
      </c>
      <c r="C12" s="203"/>
      <c r="D12" s="195"/>
      <c r="E12" s="193">
        <f>'M31.05.12'!I38/1000000</f>
        <v>152.48727</v>
      </c>
      <c r="F12" s="192">
        <f t="shared" si="4"/>
        <v>152.48727</v>
      </c>
      <c r="G12" s="202">
        <f t="shared" si="0"/>
        <v>152.48727</v>
      </c>
      <c r="H12" s="213"/>
      <c r="I12" s="155"/>
      <c r="J12" s="155">
        <f t="shared" si="1"/>
        <v>21.657420555032573</v>
      </c>
      <c r="K12" s="155">
        <f t="shared" si="2"/>
        <v>16.40731093468658</v>
      </c>
      <c r="L12" s="212">
        <f t="shared" si="3"/>
        <v>15.86916696284126</v>
      </c>
      <c r="N12" s="77"/>
      <c r="O12" s="191"/>
      <c r="P12" s="191"/>
      <c r="Q12" s="77"/>
      <c r="V12" s="166">
        <v>1.115693</v>
      </c>
      <c r="W12" s="166">
        <f>V12/V15*100</f>
        <v>2.950853474328432</v>
      </c>
    </row>
    <row r="13" spans="1:23" ht="15.75">
      <c r="A13" s="206">
        <v>5</v>
      </c>
      <c r="B13" s="207" t="s">
        <v>71</v>
      </c>
      <c r="C13" s="203">
        <f>'LL31.05.12'!J38/1000000</f>
        <v>1.451738</v>
      </c>
      <c r="D13" s="192">
        <f>'WLL31.05.12'!J38/1000000</f>
        <v>81.537487</v>
      </c>
      <c r="E13" s="196"/>
      <c r="F13" s="192">
        <f>E13+D13</f>
        <v>81.537487</v>
      </c>
      <c r="G13" s="204">
        <f t="shared" si="0"/>
        <v>82.989225</v>
      </c>
      <c r="H13" s="213">
        <f>C13/C22*100</f>
        <v>4.6062522121219285</v>
      </c>
      <c r="I13" s="155">
        <f>D13/$D$22*100</f>
        <v>36.19090972796363</v>
      </c>
      <c r="J13" s="156">
        <f t="shared" si="1"/>
        <v>0</v>
      </c>
      <c r="K13" s="156">
        <f t="shared" si="2"/>
        <v>8.773262856905792</v>
      </c>
      <c r="L13" s="211">
        <f t="shared" si="3"/>
        <v>8.63658892733669</v>
      </c>
      <c r="N13" s="77"/>
      <c r="O13" s="191"/>
      <c r="P13" s="191"/>
      <c r="Q13" s="77"/>
      <c r="V13" s="166">
        <v>0.929564</v>
      </c>
      <c r="W13" s="166">
        <f>V13/V15*100</f>
        <v>2.4585680460580415</v>
      </c>
    </row>
    <row r="14" spans="1:23" ht="15.75">
      <c r="A14" s="206">
        <v>6</v>
      </c>
      <c r="B14" s="207" t="s">
        <v>67</v>
      </c>
      <c r="C14" s="203"/>
      <c r="D14" s="195"/>
      <c r="E14" s="192">
        <f>'M31.05.12'!N38/1000000</f>
        <v>115.965604</v>
      </c>
      <c r="F14" s="192">
        <f t="shared" si="4"/>
        <v>115.965604</v>
      </c>
      <c r="G14" s="204">
        <f t="shared" si="0"/>
        <v>115.965604</v>
      </c>
      <c r="H14" s="213"/>
      <c r="I14" s="156"/>
      <c r="J14" s="155">
        <f t="shared" si="1"/>
        <v>16.470331298779023</v>
      </c>
      <c r="K14" s="156">
        <f t="shared" si="2"/>
        <v>12.477656151603565</v>
      </c>
      <c r="L14" s="211">
        <f t="shared" si="3"/>
        <v>12.068401066021659</v>
      </c>
      <c r="N14" s="77"/>
      <c r="O14" s="191"/>
      <c r="P14" s="191"/>
      <c r="Q14" s="77"/>
      <c r="V14" s="166">
        <v>0.284617</v>
      </c>
      <c r="W14" s="166">
        <f>V14/V15*100</f>
        <v>0.7527725488131013</v>
      </c>
    </row>
    <row r="15" spans="1:23" ht="15">
      <c r="A15" s="206">
        <v>7</v>
      </c>
      <c r="B15" s="207" t="s">
        <v>68</v>
      </c>
      <c r="C15" s="203"/>
      <c r="D15" s="195"/>
      <c r="E15" s="192">
        <f>'M31.05.12'!K38/1000000</f>
        <v>64.392424</v>
      </c>
      <c r="F15" s="192">
        <f t="shared" si="4"/>
        <v>64.392424</v>
      </c>
      <c r="G15" s="204">
        <f t="shared" si="0"/>
        <v>64.392424</v>
      </c>
      <c r="H15" s="213"/>
      <c r="I15" s="156"/>
      <c r="J15" s="156">
        <f t="shared" si="1"/>
        <v>9.145509701406372</v>
      </c>
      <c r="K15" s="156">
        <f t="shared" si="2"/>
        <v>6.928489980876271</v>
      </c>
      <c r="L15" s="211">
        <f t="shared" si="3"/>
        <v>6.70124219286021</v>
      </c>
      <c r="N15" s="77"/>
      <c r="O15" s="191"/>
      <c r="P15" s="191"/>
      <c r="Q15" s="77"/>
      <c r="V15" s="166">
        <f>SUM(V9:V14)</f>
        <v>37.809163</v>
      </c>
      <c r="W15" s="166">
        <f>V15/V15*100</f>
        <v>100</v>
      </c>
    </row>
    <row r="16" spans="1:17" s="287" customFormat="1" ht="15">
      <c r="A16" s="279">
        <v>8</v>
      </c>
      <c r="B16" s="280" t="s">
        <v>2</v>
      </c>
      <c r="C16" s="281">
        <f>'LL31.05.12'!E38/1000000</f>
        <v>3.457309</v>
      </c>
      <c r="D16" s="282">
        <f>'WLL31.05.12'!G38/1000000</f>
        <v>0.24536</v>
      </c>
      <c r="E16" s="282">
        <f>'M31.05.12'!E38/1000000</f>
        <v>5.316727</v>
      </c>
      <c r="F16" s="282">
        <f t="shared" si="4"/>
        <v>5.562087</v>
      </c>
      <c r="G16" s="283">
        <f t="shared" si="0"/>
        <v>9.019396</v>
      </c>
      <c r="H16" s="284">
        <f>C16/C22*100</f>
        <v>10.96977362942835</v>
      </c>
      <c r="I16" s="285">
        <f>D16/$D$22*100</f>
        <v>0.10890452891751687</v>
      </c>
      <c r="J16" s="285">
        <f t="shared" si="1"/>
        <v>0.7551226578802064</v>
      </c>
      <c r="K16" s="285">
        <f t="shared" si="2"/>
        <v>0.5984689138626331</v>
      </c>
      <c r="L16" s="286">
        <f t="shared" si="3"/>
        <v>0.9386377041702081</v>
      </c>
      <c r="N16" s="288"/>
      <c r="O16" s="289"/>
      <c r="P16" s="289"/>
      <c r="Q16" s="288"/>
    </row>
    <row r="17" spans="1:17" ht="15">
      <c r="A17" s="206">
        <v>9</v>
      </c>
      <c r="B17" s="207" t="s">
        <v>200</v>
      </c>
      <c r="C17" s="203"/>
      <c r="D17" s="195"/>
      <c r="E17" s="192">
        <f>'M31.05.12'!X38/1000000</f>
        <v>3.260585</v>
      </c>
      <c r="F17" s="192">
        <f t="shared" si="4"/>
        <v>3.260585</v>
      </c>
      <c r="G17" s="204">
        <f t="shared" si="0"/>
        <v>3.260585</v>
      </c>
      <c r="H17" s="213"/>
      <c r="I17" s="156"/>
      <c r="J17" s="156">
        <f t="shared" si="1"/>
        <v>0.4630934805274622</v>
      </c>
      <c r="K17" s="156">
        <f t="shared" si="2"/>
        <v>0.3508321181432066</v>
      </c>
      <c r="L17" s="211">
        <f t="shared" si="3"/>
        <v>0.3393251630876189</v>
      </c>
      <c r="N17" s="77"/>
      <c r="P17" s="191"/>
      <c r="Q17" s="77"/>
    </row>
    <row r="18" spans="1:22" ht="15">
      <c r="A18" s="206">
        <v>10</v>
      </c>
      <c r="B18" s="207" t="s">
        <v>203</v>
      </c>
      <c r="C18" s="203">
        <f>'LL31.05.12'!K38/1000000</f>
        <v>0.199103</v>
      </c>
      <c r="D18" s="192">
        <f>'WLL31.05.12'!K38/1000000</f>
        <v>1.517214</v>
      </c>
      <c r="E18" s="196"/>
      <c r="F18" s="192">
        <f t="shared" si="4"/>
        <v>1.517214</v>
      </c>
      <c r="G18" s="204">
        <f t="shared" si="0"/>
        <v>1.716317</v>
      </c>
      <c r="H18" s="213">
        <f>C18/C22*100</f>
        <v>0.6317383950754973</v>
      </c>
      <c r="I18" s="156">
        <f>D18/$D$22*100</f>
        <v>0.6734246655406808</v>
      </c>
      <c r="J18" s="156"/>
      <c r="K18" s="156">
        <f t="shared" si="2"/>
        <v>0.16324904926463413</v>
      </c>
      <c r="L18" s="211">
        <f t="shared" si="3"/>
        <v>0.17861504789326235</v>
      </c>
      <c r="N18" s="77"/>
      <c r="P18" s="191"/>
      <c r="Q18" s="77"/>
      <c r="V18" s="26">
        <v>162044</v>
      </c>
    </row>
    <row r="19" spans="1:22" ht="15">
      <c r="A19" s="206">
        <v>11</v>
      </c>
      <c r="B19" s="207" t="s">
        <v>202</v>
      </c>
      <c r="C19" s="203">
        <f>'LL31.05.12'!L38/1000000</f>
        <v>0.047896</v>
      </c>
      <c r="D19" s="192">
        <f>'WLL31.05.12'!L38/1000000</f>
        <v>16.262387</v>
      </c>
      <c r="E19" s="196"/>
      <c r="F19" s="192">
        <f t="shared" si="4"/>
        <v>16.262387</v>
      </c>
      <c r="G19" s="204">
        <f t="shared" si="0"/>
        <v>16.310283000000002</v>
      </c>
      <c r="H19" s="213">
        <f>C19/C22*100</f>
        <v>0.15197029763758466</v>
      </c>
      <c r="I19" s="156">
        <f>D19/$D$22*100</f>
        <v>7.218159420073975</v>
      </c>
      <c r="J19" s="156"/>
      <c r="K19" s="156">
        <f t="shared" si="2"/>
        <v>1.7497987868049896</v>
      </c>
      <c r="L19" s="211">
        <f t="shared" si="3"/>
        <v>1.6973915536568498</v>
      </c>
      <c r="N19" s="77"/>
      <c r="P19" s="191"/>
      <c r="Q19" s="77"/>
      <c r="V19" s="26">
        <v>122573</v>
      </c>
    </row>
    <row r="20" spans="1:17" ht="15">
      <c r="A20" s="206">
        <v>12</v>
      </c>
      <c r="B20" s="207" t="s">
        <v>143</v>
      </c>
      <c r="C20" s="203"/>
      <c r="D20" s="195"/>
      <c r="E20" s="192">
        <f>'M31.05.12'!V38/1000000</f>
        <v>45.076495</v>
      </c>
      <c r="F20" s="192">
        <f t="shared" si="4"/>
        <v>45.076495</v>
      </c>
      <c r="G20" s="204">
        <f t="shared" si="0"/>
        <v>45.076495</v>
      </c>
      <c r="H20" s="213"/>
      <c r="I20" s="156"/>
      <c r="J20" s="156">
        <f>E20/$E$22*100</f>
        <v>6.4021121852455165</v>
      </c>
      <c r="K20" s="156">
        <f t="shared" si="2"/>
        <v>4.850136469167852</v>
      </c>
      <c r="L20" s="211">
        <f t="shared" si="3"/>
        <v>4.691056671515461</v>
      </c>
      <c r="N20" s="77"/>
      <c r="P20" s="191"/>
      <c r="Q20" s="77"/>
    </row>
    <row r="21" spans="1:17" ht="15">
      <c r="A21" s="220">
        <v>13</v>
      </c>
      <c r="B21" s="221" t="s">
        <v>153</v>
      </c>
      <c r="C21" s="222"/>
      <c r="D21" s="226"/>
      <c r="E21" s="227">
        <f>'M31.05.12'!W38/1000000</f>
        <v>6.240442</v>
      </c>
      <c r="F21" s="192">
        <f t="shared" si="4"/>
        <v>6.240442</v>
      </c>
      <c r="G21" s="204">
        <f t="shared" si="0"/>
        <v>6.240442</v>
      </c>
      <c r="H21" s="223"/>
      <c r="I21" s="224"/>
      <c r="J21" s="156">
        <f>E21/$E$22*100</f>
        <v>0.8863158009405544</v>
      </c>
      <c r="K21" s="156">
        <f t="shared" si="2"/>
        <v>0.6714584913473589</v>
      </c>
      <c r="L21" s="211">
        <f t="shared" si="3"/>
        <v>0.6494353005331334</v>
      </c>
      <c r="N21" s="77"/>
      <c r="P21" s="191"/>
      <c r="Q21" s="77"/>
    </row>
    <row r="22" spans="1:16" ht="16.5" thickBot="1">
      <c r="A22" s="208"/>
      <c r="B22" s="209" t="s">
        <v>47</v>
      </c>
      <c r="C22" s="205">
        <f>SUM(C9:C21)</f>
        <v>31.516685</v>
      </c>
      <c r="D22" s="205">
        <f>SUM(D9:D21)</f>
        <v>225.298252</v>
      </c>
      <c r="E22" s="205">
        <f>SUM(E9:E21)</f>
        <v>704.0878650000001</v>
      </c>
      <c r="F22" s="205">
        <f>SUM(F9:F21)</f>
        <v>929.3861169999999</v>
      </c>
      <c r="G22" s="205">
        <f>SUM(G9:G21)</f>
        <v>960.9028020000001</v>
      </c>
      <c r="H22" s="214">
        <f>C22/C22*100</f>
        <v>100</v>
      </c>
      <c r="I22" s="215">
        <f>D22/$D$22*100</f>
        <v>100</v>
      </c>
      <c r="J22" s="215">
        <f>E22/$E$22*100</f>
        <v>100</v>
      </c>
      <c r="K22" s="215">
        <f t="shared" si="2"/>
        <v>100</v>
      </c>
      <c r="L22" s="216">
        <f t="shared" si="3"/>
        <v>100</v>
      </c>
      <c r="N22" s="77"/>
      <c r="P22" s="191"/>
    </row>
    <row r="23" spans="1:14" ht="22.5" customHeight="1">
      <c r="A23" s="198" t="s">
        <v>144</v>
      </c>
      <c r="B23" s="199"/>
      <c r="C23" s="200">
        <f>'LL31.05.12'!N35/1000000</f>
        <v>25.603264</v>
      </c>
      <c r="D23" s="200">
        <f>'WLL31.05.12'!N35/1000000</f>
        <v>196.408684</v>
      </c>
      <c r="E23" s="200">
        <f>'M31.05.12'!Z35/1000000</f>
        <v>654.094816</v>
      </c>
      <c r="F23" s="200">
        <f>E23+D23</f>
        <v>850.5035</v>
      </c>
      <c r="G23" s="200">
        <f>F23+C23</f>
        <v>876.106764</v>
      </c>
      <c r="H23" s="187"/>
      <c r="I23" s="187"/>
      <c r="J23" s="187"/>
      <c r="K23" s="187"/>
      <c r="L23" s="187"/>
      <c r="N23" s="77"/>
    </row>
    <row r="24" ht="15.75" customHeight="1">
      <c r="L24" s="168"/>
    </row>
    <row r="25" spans="1:10" ht="31.5" customHeight="1">
      <c r="A25" s="441" t="s">
        <v>146</v>
      </c>
      <c r="B25" s="434"/>
      <c r="C25" s="190">
        <f>C9/C22*100</f>
        <v>69.23210356672982</v>
      </c>
      <c r="D25" s="190">
        <f>D9/D22*100</f>
        <v>1.5913749743606531</v>
      </c>
      <c r="E25" s="190">
        <f>E9/E22*100</f>
        <v>13.368756042969155</v>
      </c>
      <c r="F25" s="190">
        <f>F9/F22*100</f>
        <v>10.513728063359915</v>
      </c>
      <c r="G25" s="190">
        <f>G9/G22*100</f>
        <v>12.43963413897923</v>
      </c>
      <c r="H25" s="105"/>
      <c r="I25" s="105"/>
      <c r="J25" s="105"/>
    </row>
    <row r="26" spans="1:7" ht="33.75" customHeight="1">
      <c r="A26" s="442" t="s">
        <v>145</v>
      </c>
      <c r="B26" s="443"/>
      <c r="C26" s="190">
        <f>C9/C23*100</f>
        <v>85.22219666992459</v>
      </c>
      <c r="D26" s="190">
        <f>D9/D23*100</f>
        <v>1.8254488177315014</v>
      </c>
      <c r="E26" s="190">
        <f>E9/E23*100</f>
        <v>14.390541966930984</v>
      </c>
      <c r="F26" s="190">
        <f>F9/F23*100</f>
        <v>11.488856777191394</v>
      </c>
      <c r="G26" s="190">
        <f>G9/G23*100</f>
        <v>13.643633163412035</v>
      </c>
    </row>
    <row r="27" spans="10:12" ht="15">
      <c r="J27" s="219"/>
      <c r="K27" s="168"/>
      <c r="L27" s="168"/>
    </row>
    <row r="28" spans="8:12" ht="15">
      <c r="H28" s="168"/>
      <c r="I28" s="168"/>
      <c r="J28" s="168"/>
      <c r="K28" s="168"/>
      <c r="L28" s="168"/>
    </row>
    <row r="30" spans="3:12" ht="15">
      <c r="C30" s="219"/>
      <c r="D30" s="77"/>
      <c r="E30" s="77"/>
      <c r="F30" s="219"/>
      <c r="G30" s="219"/>
      <c r="K30" s="168">
        <f>K17+K18+K19+K20+K21</f>
        <v>7.7854749147280415</v>
      </c>
      <c r="L30" s="168">
        <f>L17+L18+L19+L20+L21</f>
        <v>7.555823736686325</v>
      </c>
    </row>
    <row r="31" spans="3:12" ht="15">
      <c r="C31" s="168">
        <f>C17+C18+C19+C20+C21</f>
        <v>0.246999</v>
      </c>
      <c r="D31" s="168">
        <f aca="true" t="shared" si="5" ref="D31:L31">D17+D18+D19+D20+D21</f>
        <v>17.779601</v>
      </c>
      <c r="E31" s="168">
        <f t="shared" si="5"/>
        <v>54.577522</v>
      </c>
      <c r="F31" s="168">
        <f t="shared" si="5"/>
        <v>72.357123</v>
      </c>
      <c r="G31" s="168">
        <f t="shared" si="5"/>
        <v>72.604122</v>
      </c>
      <c r="H31" s="168">
        <f t="shared" si="5"/>
        <v>0.783708692713082</v>
      </c>
      <c r="I31" s="168">
        <f t="shared" si="5"/>
        <v>7.891584085614656</v>
      </c>
      <c r="J31" s="168">
        <f t="shared" si="5"/>
        <v>7.751521466713533</v>
      </c>
      <c r="K31" s="168">
        <f t="shared" si="5"/>
        <v>7.7854749147280415</v>
      </c>
      <c r="L31" s="168">
        <f t="shared" si="5"/>
        <v>7.555823736686325</v>
      </c>
    </row>
    <row r="33" spans="13:16" ht="15">
      <c r="M33" s="191">
        <v>247.24806999999998</v>
      </c>
      <c r="N33" s="191">
        <v>52.985749999999996</v>
      </c>
      <c r="O33" s="191">
        <v>884.2925</v>
      </c>
      <c r="P33" s="191">
        <f>SUM(M33:O33)</f>
        <v>1184.52632</v>
      </c>
    </row>
    <row r="34" spans="3:5" ht="15">
      <c r="C34" s="26">
        <f>C9*10</f>
        <v>218.19664</v>
      </c>
      <c r="D34" s="26">
        <f>D9*10</f>
        <v>35.8534</v>
      </c>
      <c r="E34" s="26">
        <f>E9*10</f>
        <v>941.2778900000001</v>
      </c>
    </row>
    <row r="35" ht="15">
      <c r="G35" s="225"/>
    </row>
  </sheetData>
  <sheetProtection/>
  <mergeCells count="12">
    <mergeCell ref="A25:B25"/>
    <mergeCell ref="A26:B26"/>
    <mergeCell ref="B6:B8"/>
    <mergeCell ref="A6:A8"/>
    <mergeCell ref="C6:G6"/>
    <mergeCell ref="G7:G8"/>
    <mergeCell ref="H7:H8"/>
    <mergeCell ref="H6:L6"/>
    <mergeCell ref="I7:K7"/>
    <mergeCell ref="L7:L8"/>
    <mergeCell ref="D7:F7"/>
    <mergeCell ref="C7:C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0"/>
  <sheetViews>
    <sheetView zoomScalePageLayoutView="0" workbookViewId="0" topLeftCell="X1">
      <selection activeCell="AH14" sqref="AH14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7" width="11.7109375" style="0" hidden="1" customWidth="1"/>
    <col min="8" max="8" width="10.7109375" style="0" hidden="1" customWidth="1"/>
    <col min="9" max="9" width="11.7109375" style="0" hidden="1" customWidth="1"/>
    <col min="10" max="10" width="13.421875" style="0" hidden="1" customWidth="1"/>
    <col min="11" max="11" width="11.7109375" style="0" hidden="1" customWidth="1"/>
    <col min="12" max="12" width="13.421875" style="0" hidden="1" customWidth="1"/>
    <col min="13" max="13" width="11.7109375" style="0" hidden="1" customWidth="1"/>
    <col min="14" max="14" width="9.140625" style="0" hidden="1" customWidth="1"/>
    <col min="15" max="16" width="10.7109375" style="0" hidden="1" customWidth="1"/>
    <col min="17" max="17" width="12.421875" style="0" hidden="1" customWidth="1"/>
    <col min="18" max="19" width="10.7109375" style="0" hidden="1" customWidth="1"/>
    <col min="20" max="20" width="11.7109375" style="0" hidden="1" customWidth="1"/>
    <col min="21" max="21" width="10.7109375" style="0" hidden="1" customWidth="1"/>
    <col min="22" max="22" width="11.421875" style="0" hidden="1" customWidth="1"/>
    <col min="23" max="23" width="8.7109375" style="0" bestFit="1" customWidth="1"/>
    <col min="24" max="24" width="9.7109375" style="0" bestFit="1" customWidth="1"/>
    <col min="25" max="27" width="9.140625" style="0" bestFit="1" customWidth="1"/>
    <col min="28" max="31" width="8.7109375" style="0" bestFit="1" customWidth="1"/>
    <col min="32" max="32" width="9.7109375" style="0" bestFit="1" customWidth="1"/>
    <col min="33" max="33" width="8.421875" style="0" customWidth="1"/>
    <col min="34" max="34" width="7.140625" style="0" bestFit="1" customWidth="1"/>
    <col min="35" max="35" width="9.00390625" style="0" bestFit="1" customWidth="1"/>
    <col min="36" max="36" width="7.57421875" style="0" customWidth="1"/>
    <col min="37" max="37" width="8.140625" style="0" bestFit="1" customWidth="1"/>
    <col min="41" max="41" width="9.7109375" style="0" bestFit="1" customWidth="1"/>
    <col min="42" max="43" width="9.28125" style="0" bestFit="1" customWidth="1"/>
  </cols>
  <sheetData>
    <row r="1" spans="1:35" ht="15">
      <c r="A1" s="197" t="s">
        <v>213</v>
      </c>
      <c r="AI1" s="79" t="s">
        <v>115</v>
      </c>
    </row>
    <row r="2" ht="13.5" thickBot="1">
      <c r="A2" s="197"/>
    </row>
    <row r="3" spans="1:37" ht="12.75" customHeight="1" thickBot="1">
      <c r="A3" s="466" t="s">
        <v>19</v>
      </c>
      <c r="B3" s="469" t="s">
        <v>20</v>
      </c>
      <c r="C3" s="472" t="s">
        <v>156</v>
      </c>
      <c r="D3" s="473"/>
      <c r="E3" s="473"/>
      <c r="F3" s="473"/>
      <c r="G3" s="473"/>
      <c r="H3" s="473"/>
      <c r="I3" s="473"/>
      <c r="J3" s="473"/>
      <c r="K3" s="473"/>
      <c r="L3" s="473"/>
      <c r="M3" s="474" t="s">
        <v>157</v>
      </c>
      <c r="N3" s="473"/>
      <c r="O3" s="473"/>
      <c r="P3" s="473"/>
      <c r="Q3" s="473"/>
      <c r="R3" s="473"/>
      <c r="S3" s="473"/>
      <c r="T3" s="473"/>
      <c r="U3" s="473"/>
      <c r="V3" s="475"/>
      <c r="W3" s="448" t="s">
        <v>214</v>
      </c>
      <c r="X3" s="449"/>
      <c r="Y3" s="449"/>
      <c r="Z3" s="449"/>
      <c r="AA3" s="449"/>
      <c r="AB3" s="449"/>
      <c r="AC3" s="449"/>
      <c r="AD3" s="449"/>
      <c r="AE3" s="449"/>
      <c r="AF3" s="450"/>
      <c r="AG3" s="451" t="s">
        <v>162</v>
      </c>
      <c r="AH3" s="452"/>
      <c r="AI3" s="452"/>
      <c r="AJ3" s="452"/>
      <c r="AK3" s="453"/>
    </row>
    <row r="4" spans="1:37" ht="12.75" customHeight="1">
      <c r="A4" s="467"/>
      <c r="B4" s="470"/>
      <c r="C4" s="457" t="s">
        <v>195</v>
      </c>
      <c r="D4" s="458"/>
      <c r="E4" s="458"/>
      <c r="F4" s="458"/>
      <c r="G4" s="459"/>
      <c r="H4" s="460" t="s">
        <v>196</v>
      </c>
      <c r="I4" s="458"/>
      <c r="J4" s="458"/>
      <c r="K4" s="458"/>
      <c r="L4" s="459"/>
      <c r="M4" s="460" t="s">
        <v>195</v>
      </c>
      <c r="N4" s="458"/>
      <c r="O4" s="458"/>
      <c r="P4" s="458"/>
      <c r="Q4" s="459"/>
      <c r="R4" s="460" t="s">
        <v>189</v>
      </c>
      <c r="S4" s="458"/>
      <c r="T4" s="458"/>
      <c r="U4" s="458"/>
      <c r="V4" s="461"/>
      <c r="W4" s="462" t="s">
        <v>159</v>
      </c>
      <c r="X4" s="463"/>
      <c r="Y4" s="463"/>
      <c r="Z4" s="463"/>
      <c r="AA4" s="463"/>
      <c r="AB4" s="464" t="s">
        <v>160</v>
      </c>
      <c r="AC4" s="463"/>
      <c r="AD4" s="463"/>
      <c r="AE4" s="463"/>
      <c r="AF4" s="465"/>
      <c r="AG4" s="454"/>
      <c r="AH4" s="455"/>
      <c r="AI4" s="455"/>
      <c r="AJ4" s="455"/>
      <c r="AK4" s="456"/>
    </row>
    <row r="5" spans="1:37" ht="12.75" customHeight="1">
      <c r="A5" s="467"/>
      <c r="B5" s="470"/>
      <c r="C5" s="477" t="s">
        <v>161</v>
      </c>
      <c r="D5" s="463" t="s">
        <v>148</v>
      </c>
      <c r="E5" s="463"/>
      <c r="F5" s="463"/>
      <c r="G5" s="465" t="s">
        <v>47</v>
      </c>
      <c r="H5" s="476" t="s">
        <v>161</v>
      </c>
      <c r="I5" s="463" t="s">
        <v>148</v>
      </c>
      <c r="J5" s="463"/>
      <c r="K5" s="463"/>
      <c r="L5" s="465" t="s">
        <v>47</v>
      </c>
      <c r="M5" s="476" t="s">
        <v>161</v>
      </c>
      <c r="N5" s="463" t="s">
        <v>148</v>
      </c>
      <c r="O5" s="463"/>
      <c r="P5" s="463"/>
      <c r="Q5" s="465" t="s">
        <v>47</v>
      </c>
      <c r="R5" s="476" t="s">
        <v>161</v>
      </c>
      <c r="S5" s="463" t="s">
        <v>148</v>
      </c>
      <c r="T5" s="463"/>
      <c r="U5" s="463"/>
      <c r="V5" s="479" t="s">
        <v>47</v>
      </c>
      <c r="W5" s="462" t="s">
        <v>186</v>
      </c>
      <c r="X5" s="463" t="s">
        <v>148</v>
      </c>
      <c r="Y5" s="463"/>
      <c r="Z5" s="463"/>
      <c r="AA5" s="463" t="s">
        <v>47</v>
      </c>
      <c r="AB5" s="464" t="s">
        <v>186</v>
      </c>
      <c r="AC5" s="463" t="s">
        <v>148</v>
      </c>
      <c r="AD5" s="463"/>
      <c r="AE5" s="463"/>
      <c r="AF5" s="465" t="s">
        <v>47</v>
      </c>
      <c r="AG5" s="462" t="s">
        <v>186</v>
      </c>
      <c r="AH5" s="463" t="s">
        <v>148</v>
      </c>
      <c r="AI5" s="463"/>
      <c r="AJ5" s="463"/>
      <c r="AK5" s="465" t="s">
        <v>47</v>
      </c>
    </row>
    <row r="6" spans="1:37" ht="12.75" customHeight="1" thickBot="1">
      <c r="A6" s="468"/>
      <c r="B6" s="471"/>
      <c r="C6" s="477"/>
      <c r="D6" s="98" t="s">
        <v>131</v>
      </c>
      <c r="E6" s="98" t="s">
        <v>147</v>
      </c>
      <c r="F6" s="98" t="s">
        <v>47</v>
      </c>
      <c r="G6" s="465"/>
      <c r="H6" s="476"/>
      <c r="I6" s="98" t="s">
        <v>131</v>
      </c>
      <c r="J6" s="98" t="s">
        <v>147</v>
      </c>
      <c r="K6" s="98" t="s">
        <v>47</v>
      </c>
      <c r="L6" s="465"/>
      <c r="M6" s="476"/>
      <c r="N6" s="98" t="s">
        <v>131</v>
      </c>
      <c r="O6" s="98" t="s">
        <v>147</v>
      </c>
      <c r="P6" s="98" t="s">
        <v>47</v>
      </c>
      <c r="Q6" s="465"/>
      <c r="R6" s="476"/>
      <c r="S6" s="98" t="s">
        <v>131</v>
      </c>
      <c r="T6" s="98" t="s">
        <v>147</v>
      </c>
      <c r="U6" s="98" t="s">
        <v>47</v>
      </c>
      <c r="V6" s="479"/>
      <c r="W6" s="478"/>
      <c r="X6" s="252" t="s">
        <v>131</v>
      </c>
      <c r="Y6" s="252" t="s">
        <v>147</v>
      </c>
      <c r="Z6" s="252" t="s">
        <v>47</v>
      </c>
      <c r="AA6" s="481"/>
      <c r="AB6" s="481"/>
      <c r="AC6" s="252" t="s">
        <v>131</v>
      </c>
      <c r="AD6" s="252" t="s">
        <v>147</v>
      </c>
      <c r="AE6" s="252" t="s">
        <v>47</v>
      </c>
      <c r="AF6" s="480"/>
      <c r="AG6" s="478"/>
      <c r="AH6" s="252" t="s">
        <v>131</v>
      </c>
      <c r="AI6" s="252" t="s">
        <v>147</v>
      </c>
      <c r="AJ6" s="252" t="s">
        <v>47</v>
      </c>
      <c r="AK6" s="480"/>
    </row>
    <row r="7" spans="1:37" ht="18" customHeight="1">
      <c r="A7" s="263">
        <v>1</v>
      </c>
      <c r="B7" s="264" t="s">
        <v>21</v>
      </c>
      <c r="C7" s="236"/>
      <c r="D7" s="109"/>
      <c r="E7" s="229"/>
      <c r="F7" s="229"/>
      <c r="G7" s="241"/>
      <c r="H7" s="240"/>
      <c r="I7" s="109"/>
      <c r="J7" s="109"/>
      <c r="K7" s="109"/>
      <c r="L7" s="241"/>
      <c r="M7" s="240"/>
      <c r="N7" s="109"/>
      <c r="O7" s="98"/>
      <c r="P7" s="98"/>
      <c r="Q7" s="249"/>
      <c r="R7" s="251"/>
      <c r="S7" s="98"/>
      <c r="T7" s="98"/>
      <c r="U7" s="98"/>
      <c r="V7" s="249"/>
      <c r="W7" s="253"/>
      <c r="X7" s="237"/>
      <c r="Y7" s="237"/>
      <c r="Z7" s="237"/>
      <c r="AA7" s="238"/>
      <c r="AB7" s="253"/>
      <c r="AC7" s="237"/>
      <c r="AD7" s="237"/>
      <c r="AE7" s="237"/>
      <c r="AF7" s="238"/>
      <c r="AG7" s="253"/>
      <c r="AH7" s="237"/>
      <c r="AI7" s="237"/>
      <c r="AJ7" s="237"/>
      <c r="AK7" s="238"/>
    </row>
    <row r="8" spans="1:43" ht="18" customHeight="1">
      <c r="A8" s="259">
        <v>2</v>
      </c>
      <c r="B8" s="260" t="s">
        <v>22</v>
      </c>
      <c r="C8" s="231">
        <v>2360213</v>
      </c>
      <c r="D8" s="230">
        <v>18041256</v>
      </c>
      <c r="E8" s="231">
        <v>48804853</v>
      </c>
      <c r="F8" s="230">
        <v>66846109</v>
      </c>
      <c r="G8" s="243">
        <v>69206322</v>
      </c>
      <c r="H8" s="242">
        <f>'LL31.05.12'!N10</f>
        <v>2324635</v>
      </c>
      <c r="I8" s="230">
        <f>'WLL31.05.12'!N10</f>
        <v>16854612</v>
      </c>
      <c r="J8" s="230">
        <f>'M31.05.12'!Z10</f>
        <v>49754657</v>
      </c>
      <c r="K8" s="230">
        <f>SUM(I8:J8)</f>
        <v>66609269</v>
      </c>
      <c r="L8" s="243">
        <f>K8+H8</f>
        <v>68933904</v>
      </c>
      <c r="M8" s="242">
        <v>1970060</v>
      </c>
      <c r="N8" s="230">
        <v>215963</v>
      </c>
      <c r="O8" s="232">
        <v>8804278</v>
      </c>
      <c r="P8" s="230">
        <v>9020241</v>
      </c>
      <c r="Q8" s="243">
        <v>10990301</v>
      </c>
      <c r="R8" s="242">
        <f>'LL31.05.12'!D10</f>
        <v>1935846</v>
      </c>
      <c r="S8" s="230">
        <f>'WLL31.05.12'!F10</f>
        <v>208215</v>
      </c>
      <c r="T8" s="230">
        <f>'M31.05.12'!D10</f>
        <v>8813909</v>
      </c>
      <c r="U8" s="230">
        <f>SUM(S8:T8)</f>
        <v>9022124</v>
      </c>
      <c r="V8" s="243">
        <f>U8+R8</f>
        <v>10957970</v>
      </c>
      <c r="W8" s="242">
        <f>H8-C8</f>
        <v>-35578</v>
      </c>
      <c r="X8" s="230">
        <f>I8-D8</f>
        <v>-1186644</v>
      </c>
      <c r="Y8" s="230">
        <f>J8-E8</f>
        <v>949804</v>
      </c>
      <c r="Z8" s="230">
        <f>SUM(X8:Y8)</f>
        <v>-236840</v>
      </c>
      <c r="AA8" s="243">
        <f>Z8+W8</f>
        <v>-272418</v>
      </c>
      <c r="AB8" s="242">
        <f>R8-M8</f>
        <v>-34214</v>
      </c>
      <c r="AC8" s="230">
        <f>S8-N8</f>
        <v>-7748</v>
      </c>
      <c r="AD8" s="230">
        <f>T8-O8</f>
        <v>9631</v>
      </c>
      <c r="AE8" s="230">
        <f>SUM(AC8:AD8)</f>
        <v>1883</v>
      </c>
      <c r="AF8" s="243">
        <f>AE8+AB8</f>
        <v>-32331</v>
      </c>
      <c r="AG8" s="250">
        <f>-(AB8)/W8*100</f>
        <v>-96.16617010512114</v>
      </c>
      <c r="AH8" s="229">
        <f>AC8/X8*100</f>
        <v>0.6529338200842039</v>
      </c>
      <c r="AI8" s="229">
        <f>AD8/Y8*100</f>
        <v>1.0139986776219094</v>
      </c>
      <c r="AJ8" s="229">
        <f>AE8/Z8*100</f>
        <v>-0.7950515115689918</v>
      </c>
      <c r="AK8" s="254">
        <f>AF8/AA8*100</f>
        <v>11.868158491729622</v>
      </c>
      <c r="AO8">
        <v>85.46325335526555</v>
      </c>
      <c r="AP8">
        <v>9.973009042025277</v>
      </c>
      <c r="AQ8">
        <v>13.928465248806072</v>
      </c>
    </row>
    <row r="9" spans="1:43" ht="18" customHeight="1">
      <c r="A9" s="259">
        <v>3</v>
      </c>
      <c r="B9" s="260" t="s">
        <v>23</v>
      </c>
      <c r="C9" s="231">
        <v>229854</v>
      </c>
      <c r="D9" s="230">
        <v>233002</v>
      </c>
      <c r="E9" s="231">
        <v>13975073</v>
      </c>
      <c r="F9" s="230">
        <v>14208075</v>
      </c>
      <c r="G9" s="243">
        <v>14437929</v>
      </c>
      <c r="H9" s="242">
        <f>'LL31.05.12'!N11</f>
        <v>203460</v>
      </c>
      <c r="I9" s="230">
        <f>'WLL31.05.12'!N11</f>
        <v>276694</v>
      </c>
      <c r="J9" s="230">
        <f>'M31.05.12'!Z11</f>
        <v>14324483</v>
      </c>
      <c r="K9" s="230">
        <f aca="true" t="shared" si="0" ref="K9:K35">SUM(I9:J9)</f>
        <v>14601177</v>
      </c>
      <c r="L9" s="243">
        <f aca="true" t="shared" si="1" ref="L9:L35">K9+H9</f>
        <v>14804637</v>
      </c>
      <c r="M9" s="242">
        <v>227229</v>
      </c>
      <c r="N9" s="230">
        <v>103900</v>
      </c>
      <c r="O9" s="232">
        <v>1161479</v>
      </c>
      <c r="P9" s="230">
        <v>1265379</v>
      </c>
      <c r="Q9" s="243">
        <v>1492608</v>
      </c>
      <c r="R9" s="242">
        <f>'LL31.05.12'!D11</f>
        <v>200833</v>
      </c>
      <c r="S9" s="230">
        <f>'WLL31.05.12'!F11</f>
        <v>104035</v>
      </c>
      <c r="T9" s="230">
        <f>'M31.05.12'!D11</f>
        <v>1166617</v>
      </c>
      <c r="U9" s="230">
        <f aca="true" t="shared" si="2" ref="U9:U32">SUM(S9:T9)</f>
        <v>1270652</v>
      </c>
      <c r="V9" s="243">
        <f aca="true" t="shared" si="3" ref="V9:V32">U9+R9</f>
        <v>1471485</v>
      </c>
      <c r="W9" s="242">
        <f aca="true" t="shared" si="4" ref="W9:Y35">H9-C9</f>
        <v>-26394</v>
      </c>
      <c r="X9" s="230">
        <f t="shared" si="4"/>
        <v>43692</v>
      </c>
      <c r="Y9" s="230">
        <f t="shared" si="4"/>
        <v>349410</v>
      </c>
      <c r="Z9" s="230">
        <f aca="true" t="shared" si="5" ref="Z9:Z32">SUM(X9:Y9)</f>
        <v>393102</v>
      </c>
      <c r="AA9" s="243">
        <f aca="true" t="shared" si="6" ref="AA9:AA32">Z9+W9</f>
        <v>366708</v>
      </c>
      <c r="AB9" s="242">
        <f aca="true" t="shared" si="7" ref="AB9:AD32">R9-M9</f>
        <v>-26396</v>
      </c>
      <c r="AC9" s="230">
        <f t="shared" si="7"/>
        <v>135</v>
      </c>
      <c r="AD9" s="230">
        <f t="shared" si="7"/>
        <v>5138</v>
      </c>
      <c r="AE9" s="230">
        <f aca="true" t="shared" si="8" ref="AE9:AE32">SUM(AC9:AD9)</f>
        <v>5273</v>
      </c>
      <c r="AF9" s="243">
        <f aca="true" t="shared" si="9" ref="AF9:AF32">AE9+AB9</f>
        <v>-21123</v>
      </c>
      <c r="AG9" s="250">
        <f aca="true" t="shared" si="10" ref="AG9:AG36">-(AB9)/W9*100</f>
        <v>-100.00757747973023</v>
      </c>
      <c r="AH9" s="229">
        <f aca="true" t="shared" si="11" ref="AH9:AK36">AC9/X9*100</f>
        <v>0.30898104916231806</v>
      </c>
      <c r="AI9" s="229">
        <f t="shared" si="11"/>
        <v>1.4704788071320225</v>
      </c>
      <c r="AJ9" s="229">
        <f t="shared" si="11"/>
        <v>1.3413821349166375</v>
      </c>
      <c r="AK9" s="254">
        <f t="shared" si="11"/>
        <v>-5.760168853692856</v>
      </c>
      <c r="AO9">
        <v>99.88170322833729</v>
      </c>
      <c r="AP9">
        <v>13.373098009981026</v>
      </c>
      <c r="AQ9">
        <v>16.59996513359264</v>
      </c>
    </row>
    <row r="10" spans="1:43" ht="18" customHeight="1">
      <c r="A10" s="259">
        <v>4</v>
      </c>
      <c r="B10" s="260" t="s">
        <v>24</v>
      </c>
      <c r="C10" s="231">
        <v>610323</v>
      </c>
      <c r="D10" s="230">
        <v>10553322</v>
      </c>
      <c r="E10" s="231">
        <v>52951947</v>
      </c>
      <c r="F10" s="230">
        <v>63505269</v>
      </c>
      <c r="G10" s="243">
        <v>64115592</v>
      </c>
      <c r="H10" s="242">
        <f>'LL31.05.12'!N12</f>
        <v>563301</v>
      </c>
      <c r="I10" s="230">
        <f>'WLL31.05.12'!N12</f>
        <v>10495034</v>
      </c>
      <c r="J10" s="230">
        <f>'M31.05.12'!Z12</f>
        <v>52476848</v>
      </c>
      <c r="K10" s="230">
        <f t="shared" si="0"/>
        <v>62971882</v>
      </c>
      <c r="L10" s="243">
        <f t="shared" si="1"/>
        <v>63535183</v>
      </c>
      <c r="M10" s="242">
        <v>595139</v>
      </c>
      <c r="N10" s="230">
        <v>386867</v>
      </c>
      <c r="O10" s="232">
        <v>5747811</v>
      </c>
      <c r="P10" s="230">
        <v>6134678</v>
      </c>
      <c r="Q10" s="243">
        <v>6729817</v>
      </c>
      <c r="R10" s="242">
        <f>'LL31.05.12'!D12</f>
        <v>547895</v>
      </c>
      <c r="S10" s="230">
        <f>'WLL31.05.12'!F12</f>
        <v>235111</v>
      </c>
      <c r="T10" s="230">
        <f>'M31.05.12'!D12</f>
        <v>5789939</v>
      </c>
      <c r="U10" s="230">
        <f t="shared" si="2"/>
        <v>6025050</v>
      </c>
      <c r="V10" s="243">
        <f t="shared" si="3"/>
        <v>6572945</v>
      </c>
      <c r="W10" s="242">
        <f t="shared" si="4"/>
        <v>-47022</v>
      </c>
      <c r="X10" s="230">
        <f t="shared" si="4"/>
        <v>-58288</v>
      </c>
      <c r="Y10" s="230">
        <f t="shared" si="4"/>
        <v>-475099</v>
      </c>
      <c r="Z10" s="230">
        <f t="shared" si="5"/>
        <v>-533387</v>
      </c>
      <c r="AA10" s="243">
        <f t="shared" si="6"/>
        <v>-580409</v>
      </c>
      <c r="AB10" s="242">
        <f t="shared" si="7"/>
        <v>-47244</v>
      </c>
      <c r="AC10" s="230">
        <f t="shared" si="7"/>
        <v>-151756</v>
      </c>
      <c r="AD10" s="230">
        <f t="shared" si="7"/>
        <v>42128</v>
      </c>
      <c r="AE10" s="230">
        <f t="shared" si="8"/>
        <v>-109628</v>
      </c>
      <c r="AF10" s="243">
        <f t="shared" si="9"/>
        <v>-156872</v>
      </c>
      <c r="AG10" s="250">
        <f t="shared" si="10"/>
        <v>-100.47211943345668</v>
      </c>
      <c r="AH10" s="229">
        <f t="shared" si="11"/>
        <v>260.3554762558331</v>
      </c>
      <c r="AI10" s="229">
        <f t="shared" si="11"/>
        <v>-8.867204519479097</v>
      </c>
      <c r="AJ10" s="229">
        <f t="shared" si="11"/>
        <v>20.553181836077744</v>
      </c>
      <c r="AK10" s="254">
        <f t="shared" si="11"/>
        <v>27.027837266479327</v>
      </c>
      <c r="AO10">
        <v>99.32336053407091</v>
      </c>
      <c r="AP10">
        <v>13.252266124180826</v>
      </c>
      <c r="AQ10">
        <v>16.478579817494627</v>
      </c>
    </row>
    <row r="11" spans="1:43" ht="18" customHeight="1">
      <c r="A11" s="259">
        <v>5</v>
      </c>
      <c r="B11" s="260" t="s">
        <v>25</v>
      </c>
      <c r="C11" s="231">
        <v>0</v>
      </c>
      <c r="D11" s="230">
        <v>0</v>
      </c>
      <c r="E11" s="231">
        <v>0</v>
      </c>
      <c r="F11" s="230">
        <v>0</v>
      </c>
      <c r="G11" s="243">
        <v>0</v>
      </c>
      <c r="H11" s="242">
        <f>'LL31.05.12'!N13</f>
        <v>0</v>
      </c>
      <c r="I11" s="230">
        <f>'WLL31.05.12'!N13</f>
        <v>0</v>
      </c>
      <c r="J11" s="230">
        <f>'M31.05.12'!Z13</f>
        <v>0</v>
      </c>
      <c r="K11" s="230">
        <f t="shared" si="0"/>
        <v>0</v>
      </c>
      <c r="L11" s="243">
        <f t="shared" si="1"/>
        <v>0</v>
      </c>
      <c r="M11" s="242">
        <v>0</v>
      </c>
      <c r="N11" s="230">
        <v>0</v>
      </c>
      <c r="O11" s="232">
        <v>0</v>
      </c>
      <c r="P11" s="230">
        <v>0</v>
      </c>
      <c r="Q11" s="243">
        <v>0</v>
      </c>
      <c r="R11" s="242">
        <f>'LL31.05.12'!D13</f>
        <v>0</v>
      </c>
      <c r="S11" s="230">
        <f>'WLL31.05.12'!F13</f>
        <v>0</v>
      </c>
      <c r="T11" s="230">
        <f>'M31.05.12'!D13</f>
        <v>0</v>
      </c>
      <c r="U11" s="230">
        <f t="shared" si="2"/>
        <v>0</v>
      </c>
      <c r="V11" s="243">
        <f t="shared" si="3"/>
        <v>0</v>
      </c>
      <c r="W11" s="242">
        <f t="shared" si="4"/>
        <v>0</v>
      </c>
      <c r="X11" s="230">
        <f t="shared" si="4"/>
        <v>0</v>
      </c>
      <c r="Y11" s="230">
        <f t="shared" si="4"/>
        <v>0</v>
      </c>
      <c r="Z11" s="230">
        <f t="shared" si="5"/>
        <v>0</v>
      </c>
      <c r="AA11" s="243">
        <f t="shared" si="6"/>
        <v>0</v>
      </c>
      <c r="AB11" s="242">
        <f t="shared" si="7"/>
        <v>0</v>
      </c>
      <c r="AC11" s="230">
        <f t="shared" si="7"/>
        <v>0</v>
      </c>
      <c r="AD11" s="230">
        <f t="shared" si="7"/>
        <v>0</v>
      </c>
      <c r="AE11" s="230">
        <f t="shared" si="8"/>
        <v>0</v>
      </c>
      <c r="AF11" s="243">
        <f t="shared" si="9"/>
        <v>0</v>
      </c>
      <c r="AG11" s="250"/>
      <c r="AH11" s="229"/>
      <c r="AI11" s="229"/>
      <c r="AJ11" s="229"/>
      <c r="AK11" s="254"/>
      <c r="AO11">
        <v>89.71517828931651</v>
      </c>
      <c r="AP11">
        <v>10.03163667197979</v>
      </c>
      <c r="AQ11">
        <v>15.029642198490874</v>
      </c>
    </row>
    <row r="12" spans="1:43" ht="18" customHeight="1">
      <c r="A12" s="259">
        <v>6</v>
      </c>
      <c r="B12" s="260" t="s">
        <v>26</v>
      </c>
      <c r="C12" s="231">
        <v>1830867</v>
      </c>
      <c r="D12" s="230">
        <v>12545126</v>
      </c>
      <c r="E12" s="231">
        <v>40792632</v>
      </c>
      <c r="F12" s="230">
        <v>53337758</v>
      </c>
      <c r="G12" s="243">
        <v>55168625</v>
      </c>
      <c r="H12" s="242">
        <f>'LL31.05.12'!N14</f>
        <v>1817652</v>
      </c>
      <c r="I12" s="230">
        <f>'WLL31.05.12'!N14</f>
        <v>12578365</v>
      </c>
      <c r="J12" s="230">
        <f>'M31.05.12'!Z14</f>
        <v>41742646</v>
      </c>
      <c r="K12" s="230">
        <f t="shared" si="0"/>
        <v>54321011</v>
      </c>
      <c r="L12" s="243">
        <f t="shared" si="1"/>
        <v>56138663</v>
      </c>
      <c r="M12" s="242">
        <v>1598630</v>
      </c>
      <c r="N12" s="230">
        <v>231887</v>
      </c>
      <c r="O12" s="232">
        <v>4000739</v>
      </c>
      <c r="P12" s="230">
        <v>4232626</v>
      </c>
      <c r="Q12" s="243">
        <v>5831256</v>
      </c>
      <c r="R12" s="242">
        <f>'LL31.05.12'!D14</f>
        <v>1588543</v>
      </c>
      <c r="S12" s="230">
        <f>'WLL31.05.12'!F14</f>
        <v>206001</v>
      </c>
      <c r="T12" s="230">
        <f>'M31.05.12'!D14</f>
        <v>3992589</v>
      </c>
      <c r="U12" s="230">
        <f t="shared" si="2"/>
        <v>4198590</v>
      </c>
      <c r="V12" s="243">
        <f t="shared" si="3"/>
        <v>5787133</v>
      </c>
      <c r="W12" s="242">
        <f t="shared" si="4"/>
        <v>-13215</v>
      </c>
      <c r="X12" s="230">
        <f t="shared" si="4"/>
        <v>33239</v>
      </c>
      <c r="Y12" s="230">
        <f t="shared" si="4"/>
        <v>950014</v>
      </c>
      <c r="Z12" s="230">
        <f t="shared" si="5"/>
        <v>983253</v>
      </c>
      <c r="AA12" s="243">
        <f t="shared" si="6"/>
        <v>970038</v>
      </c>
      <c r="AB12" s="242">
        <f t="shared" si="7"/>
        <v>-10087</v>
      </c>
      <c r="AC12" s="230">
        <f t="shared" si="7"/>
        <v>-25886</v>
      </c>
      <c r="AD12" s="230">
        <f t="shared" si="7"/>
        <v>-8150</v>
      </c>
      <c r="AE12" s="230">
        <f t="shared" si="8"/>
        <v>-34036</v>
      </c>
      <c r="AF12" s="243">
        <f t="shared" si="9"/>
        <v>-44123</v>
      </c>
      <c r="AG12" s="250">
        <f t="shared" si="10"/>
        <v>-76.32992811199395</v>
      </c>
      <c r="AH12" s="229">
        <f t="shared" si="11"/>
        <v>-77.87839586028461</v>
      </c>
      <c r="AI12" s="229">
        <f t="shared" si="11"/>
        <v>-0.8578820943691357</v>
      </c>
      <c r="AJ12" s="229">
        <f t="shared" si="11"/>
        <v>-3.461570928336857</v>
      </c>
      <c r="AK12" s="254">
        <f t="shared" si="11"/>
        <v>-4.54858469462021</v>
      </c>
      <c r="AO12">
        <v>95.69360232241944</v>
      </c>
      <c r="AP12">
        <v>17.919511565013803</v>
      </c>
      <c r="AQ12">
        <v>22.329111314874737</v>
      </c>
    </row>
    <row r="13" spans="1:43" ht="18" customHeight="1">
      <c r="A13" s="259">
        <v>7</v>
      </c>
      <c r="B13" s="260" t="s">
        <v>27</v>
      </c>
      <c r="C13" s="231">
        <v>591881</v>
      </c>
      <c r="D13" s="230">
        <v>7393674</v>
      </c>
      <c r="E13" s="231">
        <v>15172641</v>
      </c>
      <c r="F13" s="230">
        <v>22566315</v>
      </c>
      <c r="G13" s="243">
        <v>23158196</v>
      </c>
      <c r="H13" s="242">
        <f>'LL31.05.12'!N15</f>
        <v>586326</v>
      </c>
      <c r="I13" s="230">
        <f>'WLL31.05.12'!N15</f>
        <v>7514284</v>
      </c>
      <c r="J13" s="230">
        <f>'M31.05.12'!Z15</f>
        <v>15483906</v>
      </c>
      <c r="K13" s="230">
        <f t="shared" si="0"/>
        <v>22998190</v>
      </c>
      <c r="L13" s="243">
        <f t="shared" si="1"/>
        <v>23584516</v>
      </c>
      <c r="M13" s="242">
        <v>542975</v>
      </c>
      <c r="N13" s="230">
        <v>26031</v>
      </c>
      <c r="O13" s="232">
        <v>2972891</v>
      </c>
      <c r="P13" s="230">
        <v>2998922</v>
      </c>
      <c r="Q13" s="243">
        <v>3541897</v>
      </c>
      <c r="R13" s="242">
        <f>'LL31.05.12'!D15</f>
        <v>535648</v>
      </c>
      <c r="S13" s="230">
        <f>'WLL31.05.12'!F15</f>
        <v>24920</v>
      </c>
      <c r="T13" s="230">
        <f>'M31.05.12'!D15</f>
        <v>2984516</v>
      </c>
      <c r="U13" s="230">
        <f t="shared" si="2"/>
        <v>3009436</v>
      </c>
      <c r="V13" s="243">
        <f t="shared" si="3"/>
        <v>3545084</v>
      </c>
      <c r="W13" s="242">
        <f t="shared" si="4"/>
        <v>-5555</v>
      </c>
      <c r="X13" s="230">
        <f t="shared" si="4"/>
        <v>120610</v>
      </c>
      <c r="Y13" s="230">
        <f t="shared" si="4"/>
        <v>311265</v>
      </c>
      <c r="Z13" s="230">
        <f t="shared" si="5"/>
        <v>431875</v>
      </c>
      <c r="AA13" s="243">
        <f t="shared" si="6"/>
        <v>426320</v>
      </c>
      <c r="AB13" s="242">
        <f t="shared" si="7"/>
        <v>-7327</v>
      </c>
      <c r="AC13" s="230">
        <f t="shared" si="7"/>
        <v>-1111</v>
      </c>
      <c r="AD13" s="230">
        <f t="shared" si="7"/>
        <v>11625</v>
      </c>
      <c r="AE13" s="230">
        <f t="shared" si="8"/>
        <v>10514</v>
      </c>
      <c r="AF13" s="243">
        <f t="shared" si="9"/>
        <v>3187</v>
      </c>
      <c r="AG13" s="250">
        <f>-(AB13)/W13*100</f>
        <v>-131.8991899189919</v>
      </c>
      <c r="AH13" s="229">
        <f t="shared" si="11"/>
        <v>-0.9211508166818672</v>
      </c>
      <c r="AI13" s="229">
        <f t="shared" si="11"/>
        <v>3.7347597706134645</v>
      </c>
      <c r="AJ13" s="229">
        <f t="shared" si="11"/>
        <v>2.4345007235890015</v>
      </c>
      <c r="AK13" s="254">
        <f t="shared" si="11"/>
        <v>0.7475605179208107</v>
      </c>
      <c r="AO13">
        <v>98.71633955502381</v>
      </c>
      <c r="AP13">
        <v>26.07561748257265</v>
      </c>
      <c r="AQ13">
        <v>31.097108389452327</v>
      </c>
    </row>
    <row r="14" spans="1:43" ht="18" customHeight="1">
      <c r="A14" s="259">
        <v>8</v>
      </c>
      <c r="B14" s="260" t="s">
        <v>28</v>
      </c>
      <c r="C14" s="231">
        <v>308298</v>
      </c>
      <c r="D14" s="230">
        <v>775634</v>
      </c>
      <c r="E14" s="231">
        <v>7195700</v>
      </c>
      <c r="F14" s="230">
        <v>7971334</v>
      </c>
      <c r="G14" s="243">
        <v>8279632</v>
      </c>
      <c r="H14" s="242">
        <f>'LL31.05.12'!N16</f>
        <v>304709</v>
      </c>
      <c r="I14" s="230">
        <f>'WLL31.05.12'!N16</f>
        <v>711814</v>
      </c>
      <c r="J14" s="230">
        <f>'M31.05.12'!Z16</f>
        <v>6699254</v>
      </c>
      <c r="K14" s="230">
        <f t="shared" si="0"/>
        <v>7411068</v>
      </c>
      <c r="L14" s="243">
        <f t="shared" si="1"/>
        <v>7715777</v>
      </c>
      <c r="M14" s="242">
        <v>301845</v>
      </c>
      <c r="N14" s="230">
        <v>67783</v>
      </c>
      <c r="O14" s="232">
        <v>1609793</v>
      </c>
      <c r="P14" s="230">
        <v>1677576</v>
      </c>
      <c r="Q14" s="243">
        <v>1979421</v>
      </c>
      <c r="R14" s="242">
        <f>'LL31.05.12'!D16</f>
        <v>298222</v>
      </c>
      <c r="S14" s="230">
        <f>'WLL31.05.12'!F16</f>
        <v>66233</v>
      </c>
      <c r="T14" s="230">
        <f>'M31.05.12'!D16</f>
        <v>1396257</v>
      </c>
      <c r="U14" s="230">
        <f t="shared" si="2"/>
        <v>1462490</v>
      </c>
      <c r="V14" s="243">
        <f t="shared" si="3"/>
        <v>1760712</v>
      </c>
      <c r="W14" s="242">
        <f t="shared" si="4"/>
        <v>-3589</v>
      </c>
      <c r="X14" s="230">
        <f t="shared" si="4"/>
        <v>-63820</v>
      </c>
      <c r="Y14" s="230">
        <f t="shared" si="4"/>
        <v>-496446</v>
      </c>
      <c r="Z14" s="230">
        <f t="shared" si="5"/>
        <v>-560266</v>
      </c>
      <c r="AA14" s="243">
        <f t="shared" si="6"/>
        <v>-563855</v>
      </c>
      <c r="AB14" s="242">
        <f t="shared" si="7"/>
        <v>-3623</v>
      </c>
      <c r="AC14" s="230">
        <f t="shared" si="7"/>
        <v>-1550</v>
      </c>
      <c r="AD14" s="230">
        <f t="shared" si="7"/>
        <v>-213536</v>
      </c>
      <c r="AE14" s="230">
        <f t="shared" si="8"/>
        <v>-215086</v>
      </c>
      <c r="AF14" s="243">
        <f t="shared" si="9"/>
        <v>-218709</v>
      </c>
      <c r="AG14" s="250">
        <f t="shared" si="10"/>
        <v>-100.947339091669</v>
      </c>
      <c r="AH14" s="229">
        <f t="shared" si="11"/>
        <v>2.428705734879348</v>
      </c>
      <c r="AI14" s="229">
        <f t="shared" si="11"/>
        <v>43.01293594872352</v>
      </c>
      <c r="AJ14" s="229">
        <f t="shared" si="11"/>
        <v>38.389979045667594</v>
      </c>
      <c r="AK14" s="254">
        <f t="shared" si="11"/>
        <v>38.788163623626644</v>
      </c>
      <c r="AO14">
        <v>99.97493171052176</v>
      </c>
      <c r="AP14">
        <v>17.69181405203981</v>
      </c>
      <c r="AQ14">
        <v>20.995985393922048</v>
      </c>
    </row>
    <row r="15" spans="1:43" ht="18" customHeight="1">
      <c r="A15" s="259">
        <v>9</v>
      </c>
      <c r="B15" s="260" t="s">
        <v>29</v>
      </c>
      <c r="C15" s="231">
        <v>204312</v>
      </c>
      <c r="D15" s="230">
        <v>738785</v>
      </c>
      <c r="E15" s="231">
        <v>5568050</v>
      </c>
      <c r="F15" s="230">
        <v>6306835</v>
      </c>
      <c r="G15" s="243">
        <v>6511147</v>
      </c>
      <c r="H15" s="242">
        <f>'LL31.05.12'!N17</f>
        <v>203948</v>
      </c>
      <c r="I15" s="230">
        <f>'WLL31.05.12'!N17</f>
        <v>748834</v>
      </c>
      <c r="J15" s="230">
        <f>'M31.05.12'!Z17</f>
        <v>5821538</v>
      </c>
      <c r="K15" s="230">
        <f t="shared" si="0"/>
        <v>6570372</v>
      </c>
      <c r="L15" s="243">
        <f t="shared" si="1"/>
        <v>6774320</v>
      </c>
      <c r="M15" s="242">
        <v>203969</v>
      </c>
      <c r="N15" s="230">
        <v>76531</v>
      </c>
      <c r="O15" s="232">
        <v>969904</v>
      </c>
      <c r="P15" s="230">
        <v>1046435</v>
      </c>
      <c r="Q15" s="243">
        <v>1250404</v>
      </c>
      <c r="R15" s="242">
        <f>'LL31.05.12'!D17</f>
        <v>203609</v>
      </c>
      <c r="S15" s="230">
        <f>'WLL31.05.12'!F17</f>
        <v>76330</v>
      </c>
      <c r="T15" s="230">
        <f>'M31.05.12'!D17</f>
        <v>1012625</v>
      </c>
      <c r="U15" s="230">
        <f t="shared" si="2"/>
        <v>1088955</v>
      </c>
      <c r="V15" s="243">
        <f t="shared" si="3"/>
        <v>1292564</v>
      </c>
      <c r="W15" s="242">
        <f t="shared" si="4"/>
        <v>-364</v>
      </c>
      <c r="X15" s="230">
        <f t="shared" si="4"/>
        <v>10049</v>
      </c>
      <c r="Y15" s="230">
        <f t="shared" si="4"/>
        <v>253488</v>
      </c>
      <c r="Z15" s="230">
        <f t="shared" si="5"/>
        <v>263537</v>
      </c>
      <c r="AA15" s="243">
        <f t="shared" si="6"/>
        <v>263173</v>
      </c>
      <c r="AB15" s="242">
        <f t="shared" si="7"/>
        <v>-360</v>
      </c>
      <c r="AC15" s="230">
        <f t="shared" si="7"/>
        <v>-201</v>
      </c>
      <c r="AD15" s="230">
        <f t="shared" si="7"/>
        <v>42721</v>
      </c>
      <c r="AE15" s="230">
        <f t="shared" si="8"/>
        <v>42520</v>
      </c>
      <c r="AF15" s="243">
        <f t="shared" si="9"/>
        <v>42160</v>
      </c>
      <c r="AG15" s="250">
        <f t="shared" si="10"/>
        <v>-98.9010989010989</v>
      </c>
      <c r="AH15" s="229">
        <f t="shared" si="11"/>
        <v>-2.000199024778585</v>
      </c>
      <c r="AI15" s="229">
        <f t="shared" si="11"/>
        <v>16.85326327084517</v>
      </c>
      <c r="AJ15" s="229">
        <f t="shared" si="11"/>
        <v>16.134356845528334</v>
      </c>
      <c r="AK15" s="254">
        <f t="shared" si="11"/>
        <v>16.01988045886166</v>
      </c>
      <c r="AO15">
        <v>75.65206922236172</v>
      </c>
      <c r="AP15">
        <v>10.352589008713837</v>
      </c>
      <c r="AQ15">
        <v>15.014375353947218</v>
      </c>
    </row>
    <row r="16" spans="1:43" ht="18" customHeight="1">
      <c r="A16" s="259">
        <v>10</v>
      </c>
      <c r="B16" s="260" t="s">
        <v>30</v>
      </c>
      <c r="C16" s="231">
        <v>0</v>
      </c>
      <c r="D16" s="230">
        <v>0</v>
      </c>
      <c r="E16" s="231">
        <v>0</v>
      </c>
      <c r="F16" s="230">
        <v>0</v>
      </c>
      <c r="G16" s="243">
        <v>0</v>
      </c>
      <c r="H16" s="242">
        <f>'LL31.05.12'!N18</f>
        <v>0</v>
      </c>
      <c r="I16" s="230">
        <f>'WLL31.05.12'!N18</f>
        <v>0</v>
      </c>
      <c r="J16" s="230">
        <f>'M31.05.12'!Z18</f>
        <v>0</v>
      </c>
      <c r="K16" s="230">
        <f t="shared" si="0"/>
        <v>0</v>
      </c>
      <c r="L16" s="243">
        <f t="shared" si="1"/>
        <v>0</v>
      </c>
      <c r="M16" s="242">
        <v>0</v>
      </c>
      <c r="N16" s="230">
        <v>0</v>
      </c>
      <c r="O16" s="232">
        <v>0</v>
      </c>
      <c r="P16" s="230">
        <v>0</v>
      </c>
      <c r="Q16" s="243">
        <v>0</v>
      </c>
      <c r="R16" s="242">
        <f>'LL31.05.12'!D18</f>
        <v>0</v>
      </c>
      <c r="S16" s="230">
        <f>'WLL31.05.12'!F18</f>
        <v>0</v>
      </c>
      <c r="T16" s="230">
        <f>'M31.05.12'!D18</f>
        <v>0</v>
      </c>
      <c r="U16" s="230">
        <f t="shared" si="2"/>
        <v>0</v>
      </c>
      <c r="V16" s="243">
        <f t="shared" si="3"/>
        <v>0</v>
      </c>
      <c r="W16" s="242">
        <f t="shared" si="4"/>
        <v>0</v>
      </c>
      <c r="X16" s="230">
        <f t="shared" si="4"/>
        <v>0</v>
      </c>
      <c r="Y16" s="230">
        <f t="shared" si="4"/>
        <v>0</v>
      </c>
      <c r="Z16" s="230">
        <f t="shared" si="5"/>
        <v>0</v>
      </c>
      <c r="AA16" s="243">
        <f t="shared" si="6"/>
        <v>0</v>
      </c>
      <c r="AB16" s="242">
        <f t="shared" si="7"/>
        <v>0</v>
      </c>
      <c r="AC16" s="230">
        <f t="shared" si="7"/>
        <v>0</v>
      </c>
      <c r="AD16" s="230">
        <f t="shared" si="7"/>
        <v>0</v>
      </c>
      <c r="AE16" s="230">
        <f t="shared" si="8"/>
        <v>0</v>
      </c>
      <c r="AF16" s="243">
        <f t="shared" si="9"/>
        <v>0</v>
      </c>
      <c r="AG16" s="250"/>
      <c r="AH16" s="229"/>
      <c r="AI16" s="229"/>
      <c r="AJ16" s="229"/>
      <c r="AK16" s="254"/>
      <c r="AO16">
        <v>96.71233253626572</v>
      </c>
      <c r="AP16">
        <v>17.264711710347044</v>
      </c>
      <c r="AQ16">
        <v>27.509661239312265</v>
      </c>
    </row>
    <row r="17" spans="1:43" ht="18" customHeight="1">
      <c r="A17" s="259">
        <v>11</v>
      </c>
      <c r="B17" s="260" t="s">
        <v>31</v>
      </c>
      <c r="C17" s="231">
        <v>2689455</v>
      </c>
      <c r="D17" s="230">
        <v>18002404</v>
      </c>
      <c r="E17" s="231">
        <v>37727062</v>
      </c>
      <c r="F17" s="230">
        <v>55729466</v>
      </c>
      <c r="G17" s="243">
        <v>58418921</v>
      </c>
      <c r="H17" s="242">
        <f>'LL31.05.12'!N19</f>
        <v>2474278</v>
      </c>
      <c r="I17" s="230">
        <f>'WLL31.05.12'!N19</f>
        <v>18294813</v>
      </c>
      <c r="J17" s="230">
        <f>'M31.05.12'!Z19</f>
        <v>38332144</v>
      </c>
      <c r="K17" s="230">
        <f t="shared" si="0"/>
        <v>56626957</v>
      </c>
      <c r="L17" s="243">
        <f t="shared" si="1"/>
        <v>59101235</v>
      </c>
      <c r="M17" s="242">
        <v>1963247</v>
      </c>
      <c r="N17" s="230">
        <v>361714</v>
      </c>
      <c r="O17" s="232">
        <v>6552974</v>
      </c>
      <c r="P17" s="230">
        <v>6914688</v>
      </c>
      <c r="Q17" s="243">
        <v>8877935</v>
      </c>
      <c r="R17" s="242">
        <f>'LL31.05.12'!D19</f>
        <v>1745544</v>
      </c>
      <c r="S17" s="230">
        <f>'WLL31.05.12'!F19</f>
        <v>355196</v>
      </c>
      <c r="T17" s="230">
        <f>'M31.05.12'!D19</f>
        <v>6603545</v>
      </c>
      <c r="U17" s="230">
        <f t="shared" si="2"/>
        <v>6958741</v>
      </c>
      <c r="V17" s="243">
        <f t="shared" si="3"/>
        <v>8704285</v>
      </c>
      <c r="W17" s="242">
        <f t="shared" si="4"/>
        <v>-215177</v>
      </c>
      <c r="X17" s="230">
        <f t="shared" si="4"/>
        <v>292409</v>
      </c>
      <c r="Y17" s="230">
        <f t="shared" si="4"/>
        <v>605082</v>
      </c>
      <c r="Z17" s="230">
        <f t="shared" si="5"/>
        <v>897491</v>
      </c>
      <c r="AA17" s="243">
        <f t="shared" si="6"/>
        <v>682314</v>
      </c>
      <c r="AB17" s="242">
        <f t="shared" si="7"/>
        <v>-217703</v>
      </c>
      <c r="AC17" s="230">
        <f t="shared" si="7"/>
        <v>-6518</v>
      </c>
      <c r="AD17" s="230">
        <f t="shared" si="7"/>
        <v>50571</v>
      </c>
      <c r="AE17" s="230">
        <f t="shared" si="8"/>
        <v>44053</v>
      </c>
      <c r="AF17" s="243">
        <f t="shared" si="9"/>
        <v>-173650</v>
      </c>
      <c r="AG17" s="250">
        <f t="shared" si="10"/>
        <v>-101.17391728669887</v>
      </c>
      <c r="AH17" s="229">
        <f t="shared" si="11"/>
        <v>-2.229069556682592</v>
      </c>
      <c r="AI17" s="229">
        <f t="shared" si="11"/>
        <v>8.357710194651304</v>
      </c>
      <c r="AJ17" s="229">
        <f t="shared" si="11"/>
        <v>4.908461477608133</v>
      </c>
      <c r="AK17" s="254">
        <f t="shared" si="11"/>
        <v>-25.450159310815838</v>
      </c>
      <c r="AO17">
        <v>81.5098856428569</v>
      </c>
      <c r="AP17">
        <v>12.80210163746689</v>
      </c>
      <c r="AQ17">
        <v>15.972142356815294</v>
      </c>
    </row>
    <row r="18" spans="1:43" ht="18" customHeight="1">
      <c r="A18" s="259">
        <v>12</v>
      </c>
      <c r="B18" s="260" t="s">
        <v>32</v>
      </c>
      <c r="C18" s="231">
        <v>3189796</v>
      </c>
      <c r="D18" s="230">
        <v>7720347</v>
      </c>
      <c r="E18" s="231">
        <v>26303237</v>
      </c>
      <c r="F18" s="230">
        <v>34023584</v>
      </c>
      <c r="G18" s="243">
        <v>37213380</v>
      </c>
      <c r="H18" s="242">
        <f>'LL31.05.12'!N20</f>
        <v>3175318</v>
      </c>
      <c r="I18" s="230">
        <f>'WLL31.05.12'!N20</f>
        <v>7703109</v>
      </c>
      <c r="J18" s="230">
        <f>'M31.05.12'!Z20</f>
        <v>26802034</v>
      </c>
      <c r="K18" s="230">
        <f t="shared" si="0"/>
        <v>34505143</v>
      </c>
      <c r="L18" s="243">
        <f t="shared" si="1"/>
        <v>37680461</v>
      </c>
      <c r="M18" s="242">
        <v>3065384</v>
      </c>
      <c r="N18" s="230">
        <v>336779</v>
      </c>
      <c r="O18" s="232">
        <v>6775671</v>
      </c>
      <c r="P18" s="230">
        <v>7112450</v>
      </c>
      <c r="Q18" s="243">
        <v>10177834</v>
      </c>
      <c r="R18" s="242">
        <f>'LL31.05.12'!D20</f>
        <v>3050733</v>
      </c>
      <c r="S18" s="230">
        <f>'WLL31.05.12'!F20</f>
        <v>327301</v>
      </c>
      <c r="T18" s="230">
        <f>'M31.05.12'!D20</f>
        <v>6935034</v>
      </c>
      <c r="U18" s="230">
        <f t="shared" si="2"/>
        <v>7262335</v>
      </c>
      <c r="V18" s="243">
        <f t="shared" si="3"/>
        <v>10313068</v>
      </c>
      <c r="W18" s="242">
        <f t="shared" si="4"/>
        <v>-14478</v>
      </c>
      <c r="X18" s="230">
        <f t="shared" si="4"/>
        <v>-17238</v>
      </c>
      <c r="Y18" s="230">
        <f t="shared" si="4"/>
        <v>498797</v>
      </c>
      <c r="Z18" s="230">
        <f t="shared" si="5"/>
        <v>481559</v>
      </c>
      <c r="AA18" s="243">
        <f t="shared" si="6"/>
        <v>467081</v>
      </c>
      <c r="AB18" s="242">
        <f t="shared" si="7"/>
        <v>-14651</v>
      </c>
      <c r="AC18" s="230">
        <f t="shared" si="7"/>
        <v>-9478</v>
      </c>
      <c r="AD18" s="230">
        <f t="shared" si="7"/>
        <v>159363</v>
      </c>
      <c r="AE18" s="230">
        <f t="shared" si="8"/>
        <v>149885</v>
      </c>
      <c r="AF18" s="243">
        <f t="shared" si="9"/>
        <v>135234</v>
      </c>
      <c r="AG18" s="250">
        <f t="shared" si="10"/>
        <v>-101.19491642492058</v>
      </c>
      <c r="AH18" s="229">
        <f t="shared" si="11"/>
        <v>54.98317670263372</v>
      </c>
      <c r="AI18" s="229">
        <f t="shared" si="11"/>
        <v>31.949470425844584</v>
      </c>
      <c r="AJ18" s="229">
        <f t="shared" si="11"/>
        <v>31.124950421443685</v>
      </c>
      <c r="AK18" s="254">
        <f t="shared" si="11"/>
        <v>28.95300815062056</v>
      </c>
      <c r="AO18">
        <v>89.8634819992536</v>
      </c>
      <c r="AP18">
        <v>11.49175661994946</v>
      </c>
      <c r="AQ18">
        <v>16.70860410994606</v>
      </c>
    </row>
    <row r="19" spans="1:43" ht="18" customHeight="1">
      <c r="A19" s="259">
        <v>13</v>
      </c>
      <c r="B19" s="260" t="s">
        <v>33</v>
      </c>
      <c r="C19" s="231">
        <v>1138702</v>
      </c>
      <c r="D19" s="230">
        <v>9630678</v>
      </c>
      <c r="E19" s="231">
        <v>42034322</v>
      </c>
      <c r="F19" s="230">
        <v>51665000</v>
      </c>
      <c r="G19" s="243">
        <v>52803702</v>
      </c>
      <c r="H19" s="242">
        <f>'LL31.05.12'!N21</f>
        <v>1129016</v>
      </c>
      <c r="I19" s="230">
        <f>'WLL31.05.12'!N21</f>
        <v>10531766</v>
      </c>
      <c r="J19" s="230">
        <f>'M31.05.12'!Z21</f>
        <v>42778941</v>
      </c>
      <c r="K19" s="230">
        <f t="shared" si="0"/>
        <v>53310707</v>
      </c>
      <c r="L19" s="243">
        <f t="shared" si="1"/>
        <v>54439723</v>
      </c>
      <c r="M19" s="242">
        <v>851068</v>
      </c>
      <c r="N19" s="230">
        <v>282073</v>
      </c>
      <c r="O19" s="232">
        <v>4537780</v>
      </c>
      <c r="P19" s="230">
        <v>4819853</v>
      </c>
      <c r="Q19" s="243">
        <v>5670921</v>
      </c>
      <c r="R19" s="242">
        <f>'LL31.05.12'!D21</f>
        <v>841379</v>
      </c>
      <c r="S19" s="230">
        <f>'WLL31.05.12'!F21</f>
        <v>278207</v>
      </c>
      <c r="T19" s="230">
        <f>'M31.05.12'!D21</f>
        <v>4533982</v>
      </c>
      <c r="U19" s="230">
        <f t="shared" si="2"/>
        <v>4812189</v>
      </c>
      <c r="V19" s="243">
        <f t="shared" si="3"/>
        <v>5653568</v>
      </c>
      <c r="W19" s="242">
        <f t="shared" si="4"/>
        <v>-9686</v>
      </c>
      <c r="X19" s="230">
        <f t="shared" si="4"/>
        <v>901088</v>
      </c>
      <c r="Y19" s="230">
        <f t="shared" si="4"/>
        <v>744619</v>
      </c>
      <c r="Z19" s="230">
        <f t="shared" si="5"/>
        <v>1645707</v>
      </c>
      <c r="AA19" s="243">
        <f t="shared" si="6"/>
        <v>1636021</v>
      </c>
      <c r="AB19" s="242">
        <f t="shared" si="7"/>
        <v>-9689</v>
      </c>
      <c r="AC19" s="230">
        <f t="shared" si="7"/>
        <v>-3866</v>
      </c>
      <c r="AD19" s="230">
        <f t="shared" si="7"/>
        <v>-3798</v>
      </c>
      <c r="AE19" s="230">
        <f t="shared" si="8"/>
        <v>-7664</v>
      </c>
      <c r="AF19" s="243">
        <f t="shared" si="9"/>
        <v>-17353</v>
      </c>
      <c r="AG19" s="250">
        <f t="shared" si="10"/>
        <v>-100.03097253768325</v>
      </c>
      <c r="AH19" s="229">
        <f t="shared" si="11"/>
        <v>-0.42903689761710284</v>
      </c>
      <c r="AI19" s="229">
        <f t="shared" si="11"/>
        <v>-0.5100595069424767</v>
      </c>
      <c r="AJ19" s="229">
        <f t="shared" si="11"/>
        <v>-0.4656965061216851</v>
      </c>
      <c r="AK19" s="254">
        <f t="shared" si="11"/>
        <v>-1.06068320638916</v>
      </c>
      <c r="AO19">
        <v>99.97575199508901</v>
      </c>
      <c r="AP19">
        <v>19.937408595792004</v>
      </c>
      <c r="AQ19">
        <v>24.74620417337155</v>
      </c>
    </row>
    <row r="20" spans="1:43" ht="18" customHeight="1">
      <c r="A20" s="259">
        <v>14</v>
      </c>
      <c r="B20" s="260" t="s">
        <v>34</v>
      </c>
      <c r="C20" s="231">
        <v>2645757</v>
      </c>
      <c r="D20" s="230">
        <v>20601053</v>
      </c>
      <c r="E20" s="231">
        <v>49887815</v>
      </c>
      <c r="F20" s="230">
        <v>70488868</v>
      </c>
      <c r="G20" s="243">
        <v>73134625</v>
      </c>
      <c r="H20" s="242">
        <f>'LL31.05.12'!N22</f>
        <v>2635692</v>
      </c>
      <c r="I20" s="230">
        <f>'WLL31.05.12'!N22</f>
        <v>20624871</v>
      </c>
      <c r="J20" s="230">
        <f>'M31.05.12'!Z22</f>
        <v>50373098</v>
      </c>
      <c r="K20" s="230">
        <f t="shared" si="0"/>
        <v>70997969</v>
      </c>
      <c r="L20" s="243">
        <f t="shared" si="1"/>
        <v>73633661</v>
      </c>
      <c r="M20" s="242">
        <v>2240187</v>
      </c>
      <c r="N20" s="230">
        <v>206044</v>
      </c>
      <c r="O20" s="232">
        <v>6020021</v>
      </c>
      <c r="P20" s="230">
        <v>6226065</v>
      </c>
      <c r="Q20" s="243">
        <v>8466252</v>
      </c>
      <c r="R20" s="242">
        <f>'LL31.05.12'!D22</f>
        <v>2225940</v>
      </c>
      <c r="S20" s="230">
        <f>'WLL31.05.12'!F22</f>
        <v>196468</v>
      </c>
      <c r="T20" s="230">
        <f>'M31.05.12'!D22</f>
        <v>5760522</v>
      </c>
      <c r="U20" s="230">
        <f t="shared" si="2"/>
        <v>5956990</v>
      </c>
      <c r="V20" s="243">
        <f t="shared" si="3"/>
        <v>8182930</v>
      </c>
      <c r="W20" s="242">
        <f t="shared" si="4"/>
        <v>-10065</v>
      </c>
      <c r="X20" s="230">
        <f t="shared" si="4"/>
        <v>23818</v>
      </c>
      <c r="Y20" s="230">
        <f t="shared" si="4"/>
        <v>485283</v>
      </c>
      <c r="Z20" s="230">
        <f t="shared" si="5"/>
        <v>509101</v>
      </c>
      <c r="AA20" s="243">
        <f t="shared" si="6"/>
        <v>499036</v>
      </c>
      <c r="AB20" s="242">
        <f t="shared" si="7"/>
        <v>-14247</v>
      </c>
      <c r="AC20" s="230">
        <f t="shared" si="7"/>
        <v>-9576</v>
      </c>
      <c r="AD20" s="230">
        <f t="shared" si="7"/>
        <v>-259499</v>
      </c>
      <c r="AE20" s="230">
        <f t="shared" si="8"/>
        <v>-269075</v>
      </c>
      <c r="AF20" s="243">
        <f t="shared" si="9"/>
        <v>-283322</v>
      </c>
      <c r="AG20" s="250">
        <f t="shared" si="10"/>
        <v>-141.54992548435172</v>
      </c>
      <c r="AH20" s="229">
        <f t="shared" si="11"/>
        <v>-40.204887060206566</v>
      </c>
      <c r="AI20" s="229">
        <f t="shared" si="11"/>
        <v>-53.47374624703524</v>
      </c>
      <c r="AJ20" s="229">
        <f t="shared" si="11"/>
        <v>-52.85297023576854</v>
      </c>
      <c r="AK20" s="254">
        <f t="shared" si="11"/>
        <v>-56.77386000208402</v>
      </c>
      <c r="AO20">
        <v>98.64886265123971</v>
      </c>
      <c r="AP20">
        <v>16.57914737280212</v>
      </c>
      <c r="AQ20">
        <v>19.950469763981925</v>
      </c>
    </row>
    <row r="21" spans="1:43" ht="18" customHeight="1">
      <c r="A21" s="259">
        <v>15</v>
      </c>
      <c r="B21" s="260" t="s">
        <v>35</v>
      </c>
      <c r="C21" s="231">
        <v>252373</v>
      </c>
      <c r="D21" s="230">
        <v>224755</v>
      </c>
      <c r="E21" s="231">
        <v>8293562</v>
      </c>
      <c r="F21" s="230">
        <v>8518317</v>
      </c>
      <c r="G21" s="243">
        <v>8770690</v>
      </c>
      <c r="H21" s="242">
        <f>'LL31.05.12'!N23</f>
        <v>252035</v>
      </c>
      <c r="I21" s="230">
        <f>'WLL31.05.12'!N23</f>
        <v>227842</v>
      </c>
      <c r="J21" s="230">
        <f>'M31.05.12'!Z23</f>
        <v>8530803</v>
      </c>
      <c r="K21" s="230">
        <f t="shared" si="0"/>
        <v>8758645</v>
      </c>
      <c r="L21" s="243">
        <f t="shared" si="1"/>
        <v>9010680</v>
      </c>
      <c r="M21" s="242">
        <v>252129</v>
      </c>
      <c r="N21" s="230">
        <v>149408</v>
      </c>
      <c r="O21" s="232">
        <v>1466940</v>
      </c>
      <c r="P21" s="230">
        <v>1616348</v>
      </c>
      <c r="Q21" s="243">
        <v>1868477</v>
      </c>
      <c r="R21" s="242">
        <f>'LL31.05.12'!D23</f>
        <v>251798</v>
      </c>
      <c r="S21" s="230">
        <f>'WLL31.05.12'!F23</f>
        <v>150703</v>
      </c>
      <c r="T21" s="230">
        <f>'M31.05.12'!D23</f>
        <v>1507112</v>
      </c>
      <c r="U21" s="230">
        <f t="shared" si="2"/>
        <v>1657815</v>
      </c>
      <c r="V21" s="243">
        <f t="shared" si="3"/>
        <v>1909613</v>
      </c>
      <c r="W21" s="242">
        <f t="shared" si="4"/>
        <v>-338</v>
      </c>
      <c r="X21" s="230">
        <f t="shared" si="4"/>
        <v>3087</v>
      </c>
      <c r="Y21" s="230">
        <f t="shared" si="4"/>
        <v>237241</v>
      </c>
      <c r="Z21" s="230">
        <f t="shared" si="5"/>
        <v>240328</v>
      </c>
      <c r="AA21" s="243">
        <f t="shared" si="6"/>
        <v>239990</v>
      </c>
      <c r="AB21" s="242">
        <f t="shared" si="7"/>
        <v>-331</v>
      </c>
      <c r="AC21" s="230">
        <f t="shared" si="7"/>
        <v>1295</v>
      </c>
      <c r="AD21" s="230">
        <f t="shared" si="7"/>
        <v>40172</v>
      </c>
      <c r="AE21" s="230">
        <f t="shared" si="8"/>
        <v>41467</v>
      </c>
      <c r="AF21" s="243">
        <f t="shared" si="9"/>
        <v>41136</v>
      </c>
      <c r="AG21" s="250">
        <f t="shared" si="10"/>
        <v>-97.92899408284023</v>
      </c>
      <c r="AH21" s="229">
        <f t="shared" si="11"/>
        <v>41.950113378684804</v>
      </c>
      <c r="AI21" s="229">
        <f t="shared" si="11"/>
        <v>16.932992189377046</v>
      </c>
      <c r="AJ21" s="229">
        <f t="shared" si="11"/>
        <v>17.254335741153756</v>
      </c>
      <c r="AK21" s="254">
        <f t="shared" si="11"/>
        <v>17.14071419642485</v>
      </c>
      <c r="AO21">
        <v>80.07769387343261</v>
      </c>
      <c r="AP21">
        <v>18.339876018234108</v>
      </c>
      <c r="AQ21">
        <v>23.0490133083122</v>
      </c>
    </row>
    <row r="22" spans="1:43" ht="18" customHeight="1">
      <c r="A22" s="259">
        <v>16</v>
      </c>
      <c r="B22" s="260" t="s">
        <v>36</v>
      </c>
      <c r="C22" s="231">
        <v>0</v>
      </c>
      <c r="D22" s="230">
        <v>0</v>
      </c>
      <c r="E22" s="231">
        <v>0</v>
      </c>
      <c r="F22" s="230">
        <v>0</v>
      </c>
      <c r="G22" s="243">
        <v>0</v>
      </c>
      <c r="H22" s="242">
        <f>'LL31.05.12'!N24</f>
        <v>0</v>
      </c>
      <c r="I22" s="230">
        <f>'WLL31.05.12'!N24</f>
        <v>0</v>
      </c>
      <c r="J22" s="230">
        <f>'M31.05.12'!Z24</f>
        <v>0</v>
      </c>
      <c r="K22" s="230">
        <f t="shared" si="0"/>
        <v>0</v>
      </c>
      <c r="L22" s="243">
        <f t="shared" si="1"/>
        <v>0</v>
      </c>
      <c r="M22" s="242">
        <v>0</v>
      </c>
      <c r="N22" s="230">
        <v>0</v>
      </c>
      <c r="O22" s="232">
        <v>0</v>
      </c>
      <c r="P22" s="230">
        <v>0</v>
      </c>
      <c r="Q22" s="243">
        <v>0</v>
      </c>
      <c r="R22" s="242">
        <f>'LL31.05.12'!D24</f>
        <v>0</v>
      </c>
      <c r="S22" s="230">
        <f>'WLL31.05.12'!F24</f>
        <v>0</v>
      </c>
      <c r="T22" s="230">
        <f>'M31.05.12'!D24</f>
        <v>0</v>
      </c>
      <c r="U22" s="230">
        <f t="shared" si="2"/>
        <v>0</v>
      </c>
      <c r="V22" s="243">
        <f t="shared" si="3"/>
        <v>0</v>
      </c>
      <c r="W22" s="242">
        <f t="shared" si="4"/>
        <v>0</v>
      </c>
      <c r="X22" s="230">
        <f t="shared" si="4"/>
        <v>0</v>
      </c>
      <c r="Y22" s="230">
        <f t="shared" si="4"/>
        <v>0</v>
      </c>
      <c r="Z22" s="230">
        <f t="shared" si="5"/>
        <v>0</v>
      </c>
      <c r="AA22" s="243">
        <f t="shared" si="6"/>
        <v>0</v>
      </c>
      <c r="AB22" s="242">
        <f t="shared" si="7"/>
        <v>0</v>
      </c>
      <c r="AC22" s="230">
        <f t="shared" si="7"/>
        <v>0</v>
      </c>
      <c r="AD22" s="230">
        <f t="shared" si="7"/>
        <v>0</v>
      </c>
      <c r="AE22" s="230">
        <f t="shared" si="8"/>
        <v>0</v>
      </c>
      <c r="AF22" s="243">
        <f t="shared" si="9"/>
        <v>0</v>
      </c>
      <c r="AG22" s="250"/>
      <c r="AH22" s="229"/>
      <c r="AI22" s="229"/>
      <c r="AJ22" s="229"/>
      <c r="AK22" s="254"/>
      <c r="AO22">
        <v>92.5554236023741</v>
      </c>
      <c r="AP22">
        <v>12.704929295214363</v>
      </c>
      <c r="AQ22">
        <v>16.285865295148575</v>
      </c>
    </row>
    <row r="23" spans="1:43" ht="18" customHeight="1">
      <c r="A23" s="259">
        <v>17</v>
      </c>
      <c r="B23" s="260" t="s">
        <v>37</v>
      </c>
      <c r="C23" s="231">
        <v>462793</v>
      </c>
      <c r="D23" s="230">
        <v>3468706</v>
      </c>
      <c r="E23" s="231">
        <v>23150229</v>
      </c>
      <c r="F23" s="230">
        <v>26618935</v>
      </c>
      <c r="G23" s="243">
        <v>27081728</v>
      </c>
      <c r="H23" s="242">
        <f>'LL31.05.12'!N25</f>
        <v>396038</v>
      </c>
      <c r="I23" s="230">
        <f>'WLL31.05.12'!N25</f>
        <v>3480619</v>
      </c>
      <c r="J23" s="230">
        <f>'M31.05.12'!Z25</f>
        <v>22786220</v>
      </c>
      <c r="K23" s="230">
        <f t="shared" si="0"/>
        <v>26266839</v>
      </c>
      <c r="L23" s="243">
        <f t="shared" si="1"/>
        <v>26662877</v>
      </c>
      <c r="M23" s="242">
        <v>451480</v>
      </c>
      <c r="N23" s="230">
        <v>130341</v>
      </c>
      <c r="O23" s="232">
        <v>4314273</v>
      </c>
      <c r="P23" s="230">
        <v>4444614</v>
      </c>
      <c r="Q23" s="243">
        <v>4896094</v>
      </c>
      <c r="R23" s="242">
        <f>'LL31.05.12'!D25</f>
        <v>384660</v>
      </c>
      <c r="S23" s="230">
        <f>'WLL31.05.12'!F25</f>
        <v>130656</v>
      </c>
      <c r="T23" s="230">
        <f>'M31.05.12'!D25</f>
        <v>4329941</v>
      </c>
      <c r="U23" s="230">
        <f t="shared" si="2"/>
        <v>4460597</v>
      </c>
      <c r="V23" s="243">
        <f t="shared" si="3"/>
        <v>4845257</v>
      </c>
      <c r="W23" s="242">
        <f t="shared" si="4"/>
        <v>-66755</v>
      </c>
      <c r="X23" s="230">
        <f t="shared" si="4"/>
        <v>11913</v>
      </c>
      <c r="Y23" s="230">
        <f t="shared" si="4"/>
        <v>-364009</v>
      </c>
      <c r="Z23" s="230">
        <f t="shared" si="5"/>
        <v>-352096</v>
      </c>
      <c r="AA23" s="243">
        <f t="shared" si="6"/>
        <v>-418851</v>
      </c>
      <c r="AB23" s="242">
        <f t="shared" si="7"/>
        <v>-66820</v>
      </c>
      <c r="AC23" s="230">
        <f t="shared" si="7"/>
        <v>315</v>
      </c>
      <c r="AD23" s="230">
        <f t="shared" si="7"/>
        <v>15668</v>
      </c>
      <c r="AE23" s="230">
        <f t="shared" si="8"/>
        <v>15983</v>
      </c>
      <c r="AF23" s="243">
        <f t="shared" si="9"/>
        <v>-50837</v>
      </c>
      <c r="AG23" s="250">
        <f t="shared" si="10"/>
        <v>-100.09737098344694</v>
      </c>
      <c r="AH23" s="229">
        <f t="shared" si="11"/>
        <v>2.6441702341979347</v>
      </c>
      <c r="AI23" s="229">
        <f t="shared" si="11"/>
        <v>-4.30428917966314</v>
      </c>
      <c r="AJ23" s="229">
        <f t="shared" si="11"/>
        <v>-4.539386985367627</v>
      </c>
      <c r="AK23" s="254">
        <f t="shared" si="11"/>
        <v>12.13725167183557</v>
      </c>
      <c r="AO23">
        <v>91.34139595647996</v>
      </c>
      <c r="AP23">
        <v>11.113399608757312</v>
      </c>
      <c r="AQ23">
        <v>15.062521230115248</v>
      </c>
    </row>
    <row r="24" spans="1:43" ht="18" customHeight="1">
      <c r="A24" s="259">
        <v>18</v>
      </c>
      <c r="B24" s="260" t="s">
        <v>38</v>
      </c>
      <c r="C24" s="231">
        <v>1442370</v>
      </c>
      <c r="D24" s="230">
        <v>9471383</v>
      </c>
      <c r="E24" s="231">
        <v>22491648</v>
      </c>
      <c r="F24" s="230">
        <v>31963031</v>
      </c>
      <c r="G24" s="243">
        <v>33405401</v>
      </c>
      <c r="H24" s="242">
        <f>'LL31.05.12'!N26</f>
        <v>1435478</v>
      </c>
      <c r="I24" s="230">
        <f>'WLL31.05.12'!N26</f>
        <v>8793542</v>
      </c>
      <c r="J24" s="230">
        <f>'M31.05.12'!Z26</f>
        <v>22378140</v>
      </c>
      <c r="K24" s="230">
        <f t="shared" si="0"/>
        <v>31171682</v>
      </c>
      <c r="L24" s="243">
        <f t="shared" si="1"/>
        <v>32607160</v>
      </c>
      <c r="M24" s="242">
        <v>1089917</v>
      </c>
      <c r="N24" s="230">
        <v>57261</v>
      </c>
      <c r="O24" s="232">
        <v>4630076</v>
      </c>
      <c r="P24" s="230">
        <v>4687337</v>
      </c>
      <c r="Q24" s="243">
        <v>5777254</v>
      </c>
      <c r="R24" s="242">
        <f>'LL31.05.12'!D26</f>
        <v>1084402</v>
      </c>
      <c r="S24" s="230">
        <f>'WLL31.05.12'!F26</f>
        <v>55491</v>
      </c>
      <c r="T24" s="230">
        <f>'M31.05.12'!D26</f>
        <v>4261877</v>
      </c>
      <c r="U24" s="230">
        <f t="shared" si="2"/>
        <v>4317368</v>
      </c>
      <c r="V24" s="243">
        <f t="shared" si="3"/>
        <v>5401770</v>
      </c>
      <c r="W24" s="242">
        <f t="shared" si="4"/>
        <v>-6892</v>
      </c>
      <c r="X24" s="230">
        <f t="shared" si="4"/>
        <v>-677841</v>
      </c>
      <c r="Y24" s="230">
        <f t="shared" si="4"/>
        <v>-113508</v>
      </c>
      <c r="Z24" s="230">
        <f t="shared" si="5"/>
        <v>-791349</v>
      </c>
      <c r="AA24" s="243">
        <f t="shared" si="6"/>
        <v>-798241</v>
      </c>
      <c r="AB24" s="242">
        <f t="shared" si="7"/>
        <v>-5515</v>
      </c>
      <c r="AC24" s="230">
        <f t="shared" si="7"/>
        <v>-1770</v>
      </c>
      <c r="AD24" s="230">
        <f t="shared" si="7"/>
        <v>-368199</v>
      </c>
      <c r="AE24" s="230">
        <f t="shared" si="8"/>
        <v>-369969</v>
      </c>
      <c r="AF24" s="243">
        <f t="shared" si="9"/>
        <v>-375484</v>
      </c>
      <c r="AG24" s="250">
        <f t="shared" si="10"/>
        <v>-80.02031340684852</v>
      </c>
      <c r="AH24" s="229">
        <f t="shared" si="11"/>
        <v>0.2611231837554825</v>
      </c>
      <c r="AI24" s="229">
        <f t="shared" si="11"/>
        <v>324.3815413891532</v>
      </c>
      <c r="AJ24" s="229">
        <f t="shared" si="11"/>
        <v>46.751686044968785</v>
      </c>
      <c r="AK24" s="254">
        <f t="shared" si="11"/>
        <v>47.03892684039031</v>
      </c>
      <c r="AO24">
        <v>94.11533218085481</v>
      </c>
      <c r="AP24">
        <v>18.71956511535175</v>
      </c>
      <c r="AQ24">
        <v>21.312717023130332</v>
      </c>
    </row>
    <row r="25" spans="1:43" ht="18" customHeight="1">
      <c r="A25" s="259">
        <v>19</v>
      </c>
      <c r="B25" s="260" t="s">
        <v>39</v>
      </c>
      <c r="C25" s="231">
        <v>1164307</v>
      </c>
      <c r="D25" s="230">
        <v>14060872</v>
      </c>
      <c r="E25" s="231">
        <v>35116323</v>
      </c>
      <c r="F25" s="230">
        <v>49177195</v>
      </c>
      <c r="G25" s="243">
        <v>50341502</v>
      </c>
      <c r="H25" s="242">
        <f>'LL31.05.12'!N27</f>
        <v>1144084</v>
      </c>
      <c r="I25" s="230">
        <f>'WLL31.05.12'!N27</f>
        <v>13714047</v>
      </c>
      <c r="J25" s="230">
        <f>'M31.05.12'!Z27</f>
        <v>35806348</v>
      </c>
      <c r="K25" s="230">
        <f t="shared" si="0"/>
        <v>49520395</v>
      </c>
      <c r="L25" s="243">
        <f t="shared" si="1"/>
        <v>50664479</v>
      </c>
      <c r="M25" s="242">
        <v>1046625</v>
      </c>
      <c r="N25" s="230">
        <v>207161</v>
      </c>
      <c r="O25" s="232">
        <v>5444689</v>
      </c>
      <c r="P25" s="230">
        <v>5651850</v>
      </c>
      <c r="Q25" s="243">
        <v>6698475</v>
      </c>
      <c r="R25" s="242">
        <f>'LL31.05.12'!D27</f>
        <v>1024683</v>
      </c>
      <c r="S25" s="230">
        <f>'WLL31.05.12'!F27</f>
        <v>195960</v>
      </c>
      <c r="T25" s="230">
        <f>'M31.05.12'!D27</f>
        <v>5470048</v>
      </c>
      <c r="U25" s="230">
        <f t="shared" si="2"/>
        <v>5666008</v>
      </c>
      <c r="V25" s="243">
        <f t="shared" si="3"/>
        <v>6690691</v>
      </c>
      <c r="W25" s="242">
        <f t="shared" si="4"/>
        <v>-20223</v>
      </c>
      <c r="X25" s="230">
        <f t="shared" si="4"/>
        <v>-346825</v>
      </c>
      <c r="Y25" s="230">
        <f t="shared" si="4"/>
        <v>690025</v>
      </c>
      <c r="Z25" s="230">
        <f t="shared" si="5"/>
        <v>343200</v>
      </c>
      <c r="AA25" s="243">
        <f t="shared" si="6"/>
        <v>322977</v>
      </c>
      <c r="AB25" s="242">
        <f t="shared" si="7"/>
        <v>-21942</v>
      </c>
      <c r="AC25" s="230">
        <f t="shared" si="7"/>
        <v>-11201</v>
      </c>
      <c r="AD25" s="230">
        <f t="shared" si="7"/>
        <v>25359</v>
      </c>
      <c r="AE25" s="230">
        <f t="shared" si="8"/>
        <v>14158</v>
      </c>
      <c r="AF25" s="243">
        <f t="shared" si="9"/>
        <v>-7784</v>
      </c>
      <c r="AG25" s="250">
        <f t="shared" si="10"/>
        <v>-108.50022251891411</v>
      </c>
      <c r="AH25" s="229">
        <f t="shared" si="11"/>
        <v>3.229582642543069</v>
      </c>
      <c r="AI25" s="229">
        <f t="shared" si="11"/>
        <v>3.6750842360784026</v>
      </c>
      <c r="AJ25" s="229">
        <f t="shared" si="11"/>
        <v>4.125291375291376</v>
      </c>
      <c r="AK25" s="254">
        <f t="shared" si="11"/>
        <v>-2.4100787362567613</v>
      </c>
      <c r="AO25">
        <v>97.34252422050575</v>
      </c>
      <c r="AP25">
        <v>11.391638372182417</v>
      </c>
      <c r="AQ25">
        <v>15.115794189748346</v>
      </c>
    </row>
    <row r="26" spans="1:43" ht="18" customHeight="1">
      <c r="A26" s="259">
        <v>20</v>
      </c>
      <c r="B26" s="260" t="s">
        <v>40</v>
      </c>
      <c r="C26" s="231">
        <v>1859512</v>
      </c>
      <c r="D26" s="230">
        <v>13039955</v>
      </c>
      <c r="E26" s="231">
        <v>51452554</v>
      </c>
      <c r="F26" s="230">
        <v>64492509</v>
      </c>
      <c r="G26" s="243">
        <v>66352021</v>
      </c>
      <c r="H26" s="242">
        <f>'LL31.05.12'!N28</f>
        <v>1836584</v>
      </c>
      <c r="I26" s="230">
        <f>'WLL31.05.12'!N28</f>
        <v>13179103</v>
      </c>
      <c r="J26" s="230">
        <f>'M31.05.12'!Z28</f>
        <v>52414990</v>
      </c>
      <c r="K26" s="230">
        <f t="shared" si="0"/>
        <v>65594093</v>
      </c>
      <c r="L26" s="243">
        <f t="shared" si="1"/>
        <v>67430677</v>
      </c>
      <c r="M26" s="242">
        <v>1665407</v>
      </c>
      <c r="N26" s="230">
        <v>417327</v>
      </c>
      <c r="O26" s="232">
        <v>7624774</v>
      </c>
      <c r="P26" s="230">
        <v>8042101</v>
      </c>
      <c r="Q26" s="243">
        <v>9707508</v>
      </c>
      <c r="R26" s="242">
        <f>'LL31.05.12'!D28</f>
        <v>1641815</v>
      </c>
      <c r="S26" s="230">
        <f>'WLL31.05.12'!F28</f>
        <v>233047</v>
      </c>
      <c r="T26" s="230">
        <f>'M31.05.12'!D28</f>
        <v>7650133</v>
      </c>
      <c r="U26" s="230">
        <f t="shared" si="2"/>
        <v>7883180</v>
      </c>
      <c r="V26" s="243">
        <f t="shared" si="3"/>
        <v>9524995</v>
      </c>
      <c r="W26" s="242">
        <f t="shared" si="4"/>
        <v>-22928</v>
      </c>
      <c r="X26" s="230">
        <f t="shared" si="4"/>
        <v>139148</v>
      </c>
      <c r="Y26" s="230">
        <f t="shared" si="4"/>
        <v>962436</v>
      </c>
      <c r="Z26" s="230">
        <f t="shared" si="5"/>
        <v>1101584</v>
      </c>
      <c r="AA26" s="243">
        <f t="shared" si="6"/>
        <v>1078656</v>
      </c>
      <c r="AB26" s="242">
        <f t="shared" si="7"/>
        <v>-23592</v>
      </c>
      <c r="AC26" s="230">
        <f t="shared" si="7"/>
        <v>-184280</v>
      </c>
      <c r="AD26" s="230">
        <f t="shared" si="7"/>
        <v>25359</v>
      </c>
      <c r="AE26" s="230">
        <f t="shared" si="8"/>
        <v>-158921</v>
      </c>
      <c r="AF26" s="243">
        <f t="shared" si="9"/>
        <v>-182513</v>
      </c>
      <c r="AG26" s="250">
        <f t="shared" si="10"/>
        <v>-102.8960223307746</v>
      </c>
      <c r="AH26" s="229">
        <f t="shared" si="11"/>
        <v>-132.43453014056976</v>
      </c>
      <c r="AI26" s="229">
        <f t="shared" si="11"/>
        <v>2.6348765008790194</v>
      </c>
      <c r="AJ26" s="229">
        <f t="shared" si="11"/>
        <v>-14.426589347702945</v>
      </c>
      <c r="AK26" s="254">
        <f t="shared" si="11"/>
        <v>-16.920408360033225</v>
      </c>
      <c r="AO26">
        <v>99.55887062165478</v>
      </c>
      <c r="AP26">
        <v>9.574846881692652</v>
      </c>
      <c r="AQ26">
        <v>12.881944355487466</v>
      </c>
    </row>
    <row r="27" spans="1:43" ht="18" customHeight="1">
      <c r="A27" s="259">
        <v>21</v>
      </c>
      <c r="B27" s="260" t="s">
        <v>41</v>
      </c>
      <c r="C27" s="231">
        <v>0</v>
      </c>
      <c r="D27" s="230">
        <v>0</v>
      </c>
      <c r="E27" s="231">
        <v>0</v>
      </c>
      <c r="F27" s="230">
        <v>0</v>
      </c>
      <c r="G27" s="243">
        <v>0</v>
      </c>
      <c r="H27" s="242">
        <f>'LL31.05.12'!N29</f>
        <v>0</v>
      </c>
      <c r="I27" s="230">
        <f>'WLL31.05.12'!N29</f>
        <v>0</v>
      </c>
      <c r="J27" s="230">
        <f>'M31.05.12'!Z29</f>
        <v>0</v>
      </c>
      <c r="K27" s="230">
        <f t="shared" si="0"/>
        <v>0</v>
      </c>
      <c r="L27" s="243">
        <f t="shared" si="1"/>
        <v>0</v>
      </c>
      <c r="M27" s="242">
        <v>0</v>
      </c>
      <c r="N27" s="230">
        <v>0</v>
      </c>
      <c r="O27" s="232">
        <v>0</v>
      </c>
      <c r="P27" s="230">
        <v>0</v>
      </c>
      <c r="Q27" s="243">
        <v>0</v>
      </c>
      <c r="R27" s="242">
        <f>'LL31.05.12'!D29</f>
        <v>0</v>
      </c>
      <c r="S27" s="230">
        <f>'WLL31.05.12'!F29</f>
        <v>0</v>
      </c>
      <c r="T27" s="230">
        <f>'M31.05.12'!D29</f>
        <v>0</v>
      </c>
      <c r="U27" s="230">
        <f t="shared" si="2"/>
        <v>0</v>
      </c>
      <c r="V27" s="243">
        <f t="shared" si="3"/>
        <v>0</v>
      </c>
      <c r="W27" s="242">
        <f t="shared" si="4"/>
        <v>0</v>
      </c>
      <c r="X27" s="230">
        <f t="shared" si="4"/>
        <v>0</v>
      </c>
      <c r="Y27" s="230">
        <f t="shared" si="4"/>
        <v>0</v>
      </c>
      <c r="Z27" s="230">
        <f t="shared" si="5"/>
        <v>0</v>
      </c>
      <c r="AA27" s="243">
        <f t="shared" si="6"/>
        <v>0</v>
      </c>
      <c r="AB27" s="242">
        <f t="shared" si="7"/>
        <v>0</v>
      </c>
      <c r="AC27" s="230">
        <f t="shared" si="7"/>
        <v>0</v>
      </c>
      <c r="AD27" s="230">
        <f t="shared" si="7"/>
        <v>0</v>
      </c>
      <c r="AE27" s="230">
        <f t="shared" si="8"/>
        <v>0</v>
      </c>
      <c r="AF27" s="243">
        <f t="shared" si="9"/>
        <v>0</v>
      </c>
      <c r="AG27" s="250"/>
      <c r="AH27" s="229"/>
      <c r="AI27" s="229"/>
      <c r="AJ27" s="229"/>
      <c r="AK27" s="254"/>
      <c r="AO27">
        <v>87.26371724717006</v>
      </c>
      <c r="AP27">
        <v>11.211276424601657</v>
      </c>
      <c r="AQ27">
        <v>17.78165157448183</v>
      </c>
    </row>
    <row r="28" spans="1:43" ht="18" customHeight="1">
      <c r="A28" s="259">
        <v>22</v>
      </c>
      <c r="B28" s="260" t="s">
        <v>42</v>
      </c>
      <c r="C28" s="231">
        <v>1272212</v>
      </c>
      <c r="D28" s="230">
        <v>18441295</v>
      </c>
      <c r="E28" s="231">
        <v>56658020</v>
      </c>
      <c r="F28" s="230">
        <v>75099315</v>
      </c>
      <c r="G28" s="243">
        <v>76371527</v>
      </c>
      <c r="H28" s="242">
        <f>'LL31.05.12'!N30</f>
        <v>1204824</v>
      </c>
      <c r="I28" s="230">
        <f>'WLL31.05.12'!N30</f>
        <v>18899555</v>
      </c>
      <c r="J28" s="230">
        <f>'M31.05.12'!Z30</f>
        <v>58023854</v>
      </c>
      <c r="K28" s="230">
        <f t="shared" si="0"/>
        <v>76923409</v>
      </c>
      <c r="L28" s="243">
        <f t="shared" si="1"/>
        <v>78128233</v>
      </c>
      <c r="M28" s="242">
        <v>1167606</v>
      </c>
      <c r="N28" s="230">
        <v>449328</v>
      </c>
      <c r="O28" s="232">
        <v>9667435</v>
      </c>
      <c r="P28" s="230">
        <v>10116763</v>
      </c>
      <c r="Q28" s="243">
        <v>11284369</v>
      </c>
      <c r="R28" s="242">
        <f>'LL31.05.12'!D30</f>
        <v>1099707</v>
      </c>
      <c r="S28" s="230">
        <f>'WLL31.05.12'!F30</f>
        <v>439238</v>
      </c>
      <c r="T28" s="230">
        <f>'M31.05.12'!D30</f>
        <v>9616888</v>
      </c>
      <c r="U28" s="230">
        <f t="shared" si="2"/>
        <v>10056126</v>
      </c>
      <c r="V28" s="243">
        <f t="shared" si="3"/>
        <v>11155833</v>
      </c>
      <c r="W28" s="242">
        <f t="shared" si="4"/>
        <v>-67388</v>
      </c>
      <c r="X28" s="230">
        <f t="shared" si="4"/>
        <v>458260</v>
      </c>
      <c r="Y28" s="230">
        <f t="shared" si="4"/>
        <v>1365834</v>
      </c>
      <c r="Z28" s="230">
        <f t="shared" si="5"/>
        <v>1824094</v>
      </c>
      <c r="AA28" s="243">
        <f t="shared" si="6"/>
        <v>1756706</v>
      </c>
      <c r="AB28" s="242">
        <f t="shared" si="7"/>
        <v>-67899</v>
      </c>
      <c r="AC28" s="230">
        <f t="shared" si="7"/>
        <v>-10090</v>
      </c>
      <c r="AD28" s="230">
        <f t="shared" si="7"/>
        <v>-50547</v>
      </c>
      <c r="AE28" s="230">
        <f t="shared" si="8"/>
        <v>-60637</v>
      </c>
      <c r="AF28" s="243">
        <f t="shared" si="9"/>
        <v>-128536</v>
      </c>
      <c r="AG28" s="250">
        <f t="shared" si="10"/>
        <v>-100.75829524544429</v>
      </c>
      <c r="AH28" s="229">
        <f t="shared" si="11"/>
        <v>-2.2018068345480732</v>
      </c>
      <c r="AI28" s="229">
        <f t="shared" si="11"/>
        <v>-3.700815765312622</v>
      </c>
      <c r="AJ28" s="229">
        <f t="shared" si="11"/>
        <v>-3.3242256155658643</v>
      </c>
      <c r="AK28" s="254">
        <f t="shared" si="11"/>
        <v>-7.31687601681784</v>
      </c>
      <c r="AO28">
        <v>68.87037925969265</v>
      </c>
      <c r="AP28">
        <v>10.946565807191986</v>
      </c>
      <c r="AQ28">
        <v>17.509361117584195</v>
      </c>
    </row>
    <row r="29" spans="1:43" ht="18" customHeight="1">
      <c r="A29" s="259">
        <v>23</v>
      </c>
      <c r="B29" s="260" t="s">
        <v>43</v>
      </c>
      <c r="C29" s="231">
        <v>796836</v>
      </c>
      <c r="D29" s="230">
        <v>15259445</v>
      </c>
      <c r="E29" s="231">
        <v>38404703</v>
      </c>
      <c r="F29" s="230">
        <v>53664148</v>
      </c>
      <c r="G29" s="243">
        <v>54460984</v>
      </c>
      <c r="H29" s="242">
        <f>'LL31.05.12'!N31</f>
        <v>790692</v>
      </c>
      <c r="I29" s="230">
        <f>'WLL31.05.12'!N31</f>
        <v>15828024</v>
      </c>
      <c r="J29" s="230">
        <f>'M31.05.12'!Z31</f>
        <v>40110383</v>
      </c>
      <c r="K29" s="230">
        <f t="shared" si="0"/>
        <v>55938407</v>
      </c>
      <c r="L29" s="243">
        <f t="shared" si="1"/>
        <v>56729099</v>
      </c>
      <c r="M29" s="242">
        <v>759356</v>
      </c>
      <c r="N29" s="230">
        <v>155316</v>
      </c>
      <c r="O29" s="232">
        <v>4644821</v>
      </c>
      <c r="P29" s="230">
        <v>4800137</v>
      </c>
      <c r="Q29" s="243">
        <v>5559493</v>
      </c>
      <c r="R29" s="242">
        <f>'LL31.05.12'!D31</f>
        <v>753129</v>
      </c>
      <c r="S29" s="230">
        <f>'WLL31.05.12'!F31</f>
        <v>150169</v>
      </c>
      <c r="T29" s="230">
        <f>'M31.05.12'!D31</f>
        <v>4713380</v>
      </c>
      <c r="U29" s="230">
        <f t="shared" si="2"/>
        <v>4863549</v>
      </c>
      <c r="V29" s="243">
        <f t="shared" si="3"/>
        <v>5616678</v>
      </c>
      <c r="W29" s="242">
        <f t="shared" si="4"/>
        <v>-6144</v>
      </c>
      <c r="X29" s="230">
        <f t="shared" si="4"/>
        <v>568579</v>
      </c>
      <c r="Y29" s="230">
        <f t="shared" si="4"/>
        <v>1705680</v>
      </c>
      <c r="Z29" s="230">
        <f t="shared" si="5"/>
        <v>2274259</v>
      </c>
      <c r="AA29" s="243">
        <f t="shared" si="6"/>
        <v>2268115</v>
      </c>
      <c r="AB29" s="242">
        <f t="shared" si="7"/>
        <v>-6227</v>
      </c>
      <c r="AC29" s="230">
        <f t="shared" si="7"/>
        <v>-5147</v>
      </c>
      <c r="AD29" s="230">
        <f t="shared" si="7"/>
        <v>68559</v>
      </c>
      <c r="AE29" s="230">
        <f t="shared" si="8"/>
        <v>63412</v>
      </c>
      <c r="AF29" s="243">
        <f t="shared" si="9"/>
        <v>57185</v>
      </c>
      <c r="AG29" s="250">
        <f>-(AB29)/W29*100</f>
        <v>-101.35091145833333</v>
      </c>
      <c r="AH29" s="229">
        <f t="shared" si="11"/>
        <v>-0.9052392015885216</v>
      </c>
      <c r="AI29" s="229">
        <f t="shared" si="11"/>
        <v>4.0194526523146195</v>
      </c>
      <c r="AJ29" s="229">
        <f t="shared" si="11"/>
        <v>2.7882488318173086</v>
      </c>
      <c r="AK29" s="254">
        <f t="shared" si="11"/>
        <v>2.521256638221607</v>
      </c>
      <c r="AO29">
        <v>89.0007910295627</v>
      </c>
      <c r="AP29">
        <v>13.078399230144221</v>
      </c>
      <c r="AQ29">
        <v>17.471444620372107</v>
      </c>
    </row>
    <row r="30" spans="1:37" ht="18" customHeight="1">
      <c r="A30" s="259">
        <v>24</v>
      </c>
      <c r="B30" s="260" t="s">
        <v>44</v>
      </c>
      <c r="C30" s="231">
        <v>680679</v>
      </c>
      <c r="D30" s="230">
        <v>6859723</v>
      </c>
      <c r="E30" s="231">
        <v>39413120</v>
      </c>
      <c r="F30" s="230">
        <v>46272843</v>
      </c>
      <c r="G30" s="243">
        <v>46953522</v>
      </c>
      <c r="H30" s="242">
        <f>'LL31.05.12'!N32</f>
        <v>623703</v>
      </c>
      <c r="I30" s="230">
        <f>'WLL31.05.12'!N32</f>
        <v>7022245</v>
      </c>
      <c r="J30" s="230">
        <f>'M31.05.12'!Z32</f>
        <v>39770854</v>
      </c>
      <c r="K30" s="230">
        <f t="shared" si="0"/>
        <v>46793099</v>
      </c>
      <c r="L30" s="243">
        <f t="shared" si="1"/>
        <v>47416802</v>
      </c>
      <c r="M30" s="242">
        <v>672411</v>
      </c>
      <c r="N30" s="230">
        <v>83559</v>
      </c>
      <c r="O30" s="232">
        <v>3514875</v>
      </c>
      <c r="P30" s="230">
        <v>3598434</v>
      </c>
      <c r="Q30" s="243">
        <v>4270845</v>
      </c>
      <c r="R30" s="242">
        <f>'LL31.05.12'!D32</f>
        <v>615500</v>
      </c>
      <c r="S30" s="230">
        <f>'WLL31.05.12'!F32</f>
        <v>94692</v>
      </c>
      <c r="T30" s="230">
        <f>'M31.05.12'!D32</f>
        <v>3544300</v>
      </c>
      <c r="U30" s="230">
        <f t="shared" si="2"/>
        <v>3638992</v>
      </c>
      <c r="V30" s="243">
        <f t="shared" si="3"/>
        <v>4254492</v>
      </c>
      <c r="W30" s="242">
        <f t="shared" si="4"/>
        <v>-56976</v>
      </c>
      <c r="X30" s="230">
        <f t="shared" si="4"/>
        <v>162522</v>
      </c>
      <c r="Y30" s="230">
        <f t="shared" si="4"/>
        <v>357734</v>
      </c>
      <c r="Z30" s="230">
        <f t="shared" si="5"/>
        <v>520256</v>
      </c>
      <c r="AA30" s="243">
        <f t="shared" si="6"/>
        <v>463280</v>
      </c>
      <c r="AB30" s="242">
        <f t="shared" si="7"/>
        <v>-56911</v>
      </c>
      <c r="AC30" s="230">
        <f t="shared" si="7"/>
        <v>11133</v>
      </c>
      <c r="AD30" s="230">
        <f t="shared" si="7"/>
        <v>29425</v>
      </c>
      <c r="AE30" s="230">
        <f t="shared" si="8"/>
        <v>40558</v>
      </c>
      <c r="AF30" s="243">
        <f t="shared" si="9"/>
        <v>-16353</v>
      </c>
      <c r="AG30" s="250">
        <f t="shared" si="10"/>
        <v>-99.88591687728167</v>
      </c>
      <c r="AH30" s="229">
        <f t="shared" si="11"/>
        <v>6.850149518219071</v>
      </c>
      <c r="AI30" s="229">
        <f t="shared" si="11"/>
        <v>8.225385342181621</v>
      </c>
      <c r="AJ30" s="229">
        <f t="shared" si="11"/>
        <v>7.795777463402633</v>
      </c>
      <c r="AK30" s="254">
        <f t="shared" si="11"/>
        <v>-3.5298307718874113</v>
      </c>
    </row>
    <row r="31" spans="1:37" ht="18" customHeight="1">
      <c r="A31" s="259">
        <v>25</v>
      </c>
      <c r="B31" s="260" t="s">
        <v>45</v>
      </c>
      <c r="C31" s="231">
        <v>1182171</v>
      </c>
      <c r="D31" s="230">
        <v>6123555</v>
      </c>
      <c r="E31" s="231">
        <v>18866570</v>
      </c>
      <c r="F31" s="230">
        <v>24990125</v>
      </c>
      <c r="G31" s="243">
        <v>26172296</v>
      </c>
      <c r="H31" s="242">
        <f>'LL31.05.12'!N33</f>
        <v>1174324</v>
      </c>
      <c r="I31" s="230">
        <f>'WLL31.05.12'!N33</f>
        <v>6421481</v>
      </c>
      <c r="J31" s="230">
        <f>'M31.05.12'!Z33</f>
        <v>18825373</v>
      </c>
      <c r="K31" s="230">
        <f t="shared" si="0"/>
        <v>25246854</v>
      </c>
      <c r="L31" s="243">
        <f t="shared" si="1"/>
        <v>26421178</v>
      </c>
      <c r="M31" s="242">
        <v>975123</v>
      </c>
      <c r="N31" s="230">
        <v>36660</v>
      </c>
      <c r="O31" s="232">
        <v>2389618</v>
      </c>
      <c r="P31" s="230">
        <v>2426278</v>
      </c>
      <c r="Q31" s="243">
        <v>3401401</v>
      </c>
      <c r="R31" s="242">
        <f>'LL31.05.12'!D33</f>
        <v>967349</v>
      </c>
      <c r="S31" s="230">
        <f>'WLL31.05.12'!F33</f>
        <v>36479</v>
      </c>
      <c r="T31" s="230">
        <f>'M31.05.12'!D33</f>
        <v>2379604</v>
      </c>
      <c r="U31" s="230">
        <f t="shared" si="2"/>
        <v>2416083</v>
      </c>
      <c r="V31" s="243">
        <f t="shared" si="3"/>
        <v>3383432</v>
      </c>
      <c r="W31" s="242">
        <f t="shared" si="4"/>
        <v>-7847</v>
      </c>
      <c r="X31" s="230">
        <f t="shared" si="4"/>
        <v>297926</v>
      </c>
      <c r="Y31" s="230">
        <f t="shared" si="4"/>
        <v>-41197</v>
      </c>
      <c r="Z31" s="230">
        <f t="shared" si="5"/>
        <v>256729</v>
      </c>
      <c r="AA31" s="243">
        <f t="shared" si="6"/>
        <v>248882</v>
      </c>
      <c r="AB31" s="242">
        <f t="shared" si="7"/>
        <v>-7774</v>
      </c>
      <c r="AC31" s="230">
        <f t="shared" si="7"/>
        <v>-181</v>
      </c>
      <c r="AD31" s="230">
        <f t="shared" si="7"/>
        <v>-10014</v>
      </c>
      <c r="AE31" s="230">
        <f t="shared" si="8"/>
        <v>-10195</v>
      </c>
      <c r="AF31" s="243">
        <f t="shared" si="9"/>
        <v>-17969</v>
      </c>
      <c r="AG31" s="250">
        <f t="shared" si="10"/>
        <v>-99.0697081687269</v>
      </c>
      <c r="AH31" s="229">
        <f t="shared" si="11"/>
        <v>-0.060753341433778855</v>
      </c>
      <c r="AI31" s="229">
        <f t="shared" si="11"/>
        <v>24.307595213243683</v>
      </c>
      <c r="AJ31" s="229">
        <f t="shared" si="11"/>
        <v>-3.9711135087972145</v>
      </c>
      <c r="AK31" s="254">
        <f t="shared" si="11"/>
        <v>-7.219887336167341</v>
      </c>
    </row>
    <row r="32" spans="1:43" ht="18" customHeight="1">
      <c r="A32" s="259">
        <v>26</v>
      </c>
      <c r="B32" s="260" t="s">
        <v>46</v>
      </c>
      <c r="C32" s="231">
        <v>1331291</v>
      </c>
      <c r="D32" s="230">
        <v>2446412</v>
      </c>
      <c r="E32" s="231">
        <v>10757876</v>
      </c>
      <c r="F32" s="230">
        <v>13204288</v>
      </c>
      <c r="G32" s="243">
        <v>14535579</v>
      </c>
      <c r="H32" s="242">
        <f>'LL31.05.12'!N34</f>
        <v>1327167</v>
      </c>
      <c r="I32" s="230">
        <f>'WLL31.05.12'!N34</f>
        <v>2508030</v>
      </c>
      <c r="J32" s="230">
        <f>'M31.05.12'!Z34</f>
        <v>10858302</v>
      </c>
      <c r="K32" s="230">
        <f t="shared" si="0"/>
        <v>13366332</v>
      </c>
      <c r="L32" s="243">
        <f t="shared" si="1"/>
        <v>14693499</v>
      </c>
      <c r="M32" s="242">
        <v>827945</v>
      </c>
      <c r="N32" s="230">
        <v>21981</v>
      </c>
      <c r="O32" s="232">
        <v>1658232</v>
      </c>
      <c r="P32" s="230">
        <v>1680213</v>
      </c>
      <c r="Q32" s="243">
        <v>2508158</v>
      </c>
      <c r="R32" s="242">
        <f>'LL31.05.12'!D34</f>
        <v>822429</v>
      </c>
      <c r="S32" s="230">
        <f>'WLL31.05.12'!F34</f>
        <v>20888</v>
      </c>
      <c r="T32" s="230">
        <f>'M31.05.12'!D34</f>
        <v>1664971</v>
      </c>
      <c r="U32" s="230">
        <f t="shared" si="2"/>
        <v>1685859</v>
      </c>
      <c r="V32" s="243">
        <f t="shared" si="3"/>
        <v>2508288</v>
      </c>
      <c r="W32" s="242">
        <f t="shared" si="4"/>
        <v>-4124</v>
      </c>
      <c r="X32" s="230">
        <f t="shared" si="4"/>
        <v>61618</v>
      </c>
      <c r="Y32" s="230">
        <f t="shared" si="4"/>
        <v>100426</v>
      </c>
      <c r="Z32" s="230">
        <f t="shared" si="5"/>
        <v>162044</v>
      </c>
      <c r="AA32" s="243">
        <f t="shared" si="6"/>
        <v>157920</v>
      </c>
      <c r="AB32" s="242">
        <f t="shared" si="7"/>
        <v>-5516</v>
      </c>
      <c r="AC32" s="230">
        <f t="shared" si="7"/>
        <v>-1093</v>
      </c>
      <c r="AD32" s="230">
        <f t="shared" si="7"/>
        <v>6739</v>
      </c>
      <c r="AE32" s="230">
        <f t="shared" si="8"/>
        <v>5646</v>
      </c>
      <c r="AF32" s="243">
        <f t="shared" si="9"/>
        <v>130</v>
      </c>
      <c r="AG32" s="250">
        <f>-(AB32)/W32*100</f>
        <v>-133.7536372453928</v>
      </c>
      <c r="AH32" s="229">
        <f t="shared" si="11"/>
        <v>-1.7738323217241714</v>
      </c>
      <c r="AI32" s="229">
        <f t="shared" si="11"/>
        <v>6.710413637902535</v>
      </c>
      <c r="AJ32" s="229">
        <f t="shared" si="11"/>
        <v>3.4842388487077582</v>
      </c>
      <c r="AK32" s="254">
        <f t="shared" si="11"/>
        <v>0.08232016210739615</v>
      </c>
      <c r="AO32">
        <v>75.48276683668153</v>
      </c>
      <c r="AP32">
        <v>11.834952688399733</v>
      </c>
      <c r="AQ32">
        <v>15.749281300529915</v>
      </c>
    </row>
    <row r="33" spans="1:37" ht="18" customHeight="1">
      <c r="A33" s="251"/>
      <c r="B33" s="249" t="s">
        <v>47</v>
      </c>
      <c r="C33" s="244">
        <f aca="true" t="shared" si="12" ref="C33:AA33">SUM(C8:C32)</f>
        <v>26244002</v>
      </c>
      <c r="D33" s="244">
        <f t="shared" si="12"/>
        <v>195631382</v>
      </c>
      <c r="E33" s="244">
        <f t="shared" si="12"/>
        <v>645017937</v>
      </c>
      <c r="F33" s="244">
        <f t="shared" si="12"/>
        <v>840649319</v>
      </c>
      <c r="G33" s="244">
        <f t="shared" si="12"/>
        <v>866893321</v>
      </c>
      <c r="H33" s="244">
        <f t="shared" si="12"/>
        <v>25603264</v>
      </c>
      <c r="I33" s="233">
        <f t="shared" si="12"/>
        <v>196408684</v>
      </c>
      <c r="J33" s="233">
        <f t="shared" si="12"/>
        <v>654094816</v>
      </c>
      <c r="K33" s="233">
        <f t="shared" si="12"/>
        <v>850503500</v>
      </c>
      <c r="L33" s="245">
        <f t="shared" si="12"/>
        <v>876106764</v>
      </c>
      <c r="M33" s="244">
        <f t="shared" si="12"/>
        <v>22467732</v>
      </c>
      <c r="N33" s="233">
        <f t="shared" si="12"/>
        <v>4003914</v>
      </c>
      <c r="O33" s="233">
        <f t="shared" si="12"/>
        <v>94509074</v>
      </c>
      <c r="P33" s="233">
        <f t="shared" si="12"/>
        <v>98512988</v>
      </c>
      <c r="Q33" s="245">
        <f t="shared" si="12"/>
        <v>120980720</v>
      </c>
      <c r="R33" s="244">
        <f t="shared" si="12"/>
        <v>21819664</v>
      </c>
      <c r="S33" s="233">
        <f t="shared" si="12"/>
        <v>3585340</v>
      </c>
      <c r="T33" s="233">
        <f t="shared" si="12"/>
        <v>94127789</v>
      </c>
      <c r="U33" s="233">
        <f t="shared" si="12"/>
        <v>97713129</v>
      </c>
      <c r="V33" s="245">
        <f t="shared" si="12"/>
        <v>119532793</v>
      </c>
      <c r="W33" s="244">
        <f t="shared" si="12"/>
        <v>-640738</v>
      </c>
      <c r="X33" s="233">
        <f t="shared" si="12"/>
        <v>777302</v>
      </c>
      <c r="Y33" s="233">
        <f t="shared" si="12"/>
        <v>9076879</v>
      </c>
      <c r="Z33" s="233">
        <f t="shared" si="12"/>
        <v>9854181</v>
      </c>
      <c r="AA33" s="245">
        <f t="shared" si="12"/>
        <v>9213443</v>
      </c>
      <c r="AB33" s="244">
        <f>SUM(AB8:AB32)</f>
        <v>-648068</v>
      </c>
      <c r="AC33" s="233">
        <f>SUM(AC8:AC32)</f>
        <v>-418574</v>
      </c>
      <c r="AD33" s="233">
        <f>SUM(AD8:AD32)</f>
        <v>-381285</v>
      </c>
      <c r="AE33" s="233">
        <f>SUM(AE8:AE32)</f>
        <v>-799859</v>
      </c>
      <c r="AF33" s="245">
        <f>SUM(AF8:AF32)</f>
        <v>-1447927</v>
      </c>
      <c r="AG33" s="250">
        <f t="shared" si="10"/>
        <v>-101.14399333268824</v>
      </c>
      <c r="AH33" s="234">
        <f t="shared" si="11"/>
        <v>-53.849597711056965</v>
      </c>
      <c r="AI33" s="234">
        <f t="shared" si="11"/>
        <v>-4.200617855542638</v>
      </c>
      <c r="AJ33" s="234">
        <f t="shared" si="11"/>
        <v>-8.11695056139115</v>
      </c>
      <c r="AK33" s="255">
        <f t="shared" si="11"/>
        <v>-15.715373720768664</v>
      </c>
    </row>
    <row r="34" spans="1:37" ht="18" customHeight="1">
      <c r="A34" s="239">
        <v>27</v>
      </c>
      <c r="B34" s="249" t="s">
        <v>48</v>
      </c>
      <c r="C34" s="231">
        <v>2901405</v>
      </c>
      <c r="D34" s="230">
        <v>14654252</v>
      </c>
      <c r="E34" s="230">
        <v>28178930</v>
      </c>
      <c r="F34" s="230">
        <v>42833182</v>
      </c>
      <c r="G34" s="243">
        <v>45734587</v>
      </c>
      <c r="H34" s="242">
        <f>'LL31.05.12'!N36</f>
        <v>2908488</v>
      </c>
      <c r="I34" s="230">
        <f>'WLL31.05.12'!N36</f>
        <v>15053351</v>
      </c>
      <c r="J34" s="230">
        <f>'M31.05.12'!Z36</f>
        <v>27898397</v>
      </c>
      <c r="K34" s="230">
        <f t="shared" si="0"/>
        <v>42951748</v>
      </c>
      <c r="L34" s="243">
        <f t="shared" si="1"/>
        <v>45860236</v>
      </c>
      <c r="M34" s="250"/>
      <c r="N34" s="229"/>
      <c r="O34" s="235"/>
      <c r="P34" s="230">
        <f>SUM(N34:O34)</f>
        <v>0</v>
      </c>
      <c r="Q34" s="243">
        <f>P34+M34</f>
        <v>0</v>
      </c>
      <c r="R34" s="242">
        <f>'[1]LL31.03.10'!D36</f>
        <v>0</v>
      </c>
      <c r="S34" s="230">
        <f>'[1]WLL31.03.10'!D36+'[1]WLL31.03.10'!L36</f>
        <v>0</v>
      </c>
      <c r="T34" s="230">
        <f>'[1]M31.03.10'!D36</f>
        <v>0</v>
      </c>
      <c r="U34" s="230">
        <f>SUM(S34:T34)</f>
        <v>0</v>
      </c>
      <c r="V34" s="243">
        <f>U34+R34</f>
        <v>0</v>
      </c>
      <c r="W34" s="242">
        <f t="shared" si="4"/>
        <v>7083</v>
      </c>
      <c r="X34" s="230">
        <f>I34-D34</f>
        <v>399099</v>
      </c>
      <c r="Y34" s="230">
        <f>J34-E34</f>
        <v>-280533</v>
      </c>
      <c r="Z34" s="230">
        <f>SUM(X34:Y34)</f>
        <v>118566</v>
      </c>
      <c r="AA34" s="243">
        <f>Z34+W34</f>
        <v>125649</v>
      </c>
      <c r="AB34" s="242">
        <f aca="true" t="shared" si="13" ref="AB34:AD35">R34-M34</f>
        <v>0</v>
      </c>
      <c r="AC34" s="230">
        <f t="shared" si="13"/>
        <v>0</v>
      </c>
      <c r="AD34" s="230">
        <f t="shared" si="13"/>
        <v>0</v>
      </c>
      <c r="AE34" s="230">
        <f>SUM(AC34:AD34)</f>
        <v>0</v>
      </c>
      <c r="AF34" s="243">
        <f>AE34+AB34</f>
        <v>0</v>
      </c>
      <c r="AG34" s="250"/>
      <c r="AH34" s="229"/>
      <c r="AI34" s="229"/>
      <c r="AJ34" s="229"/>
      <c r="AK34" s="254"/>
    </row>
    <row r="35" spans="1:37" ht="18" customHeight="1">
      <c r="A35" s="239">
        <v>28</v>
      </c>
      <c r="B35" s="249" t="s">
        <v>49</v>
      </c>
      <c r="C35" s="231">
        <v>3005733</v>
      </c>
      <c r="D35" s="230">
        <v>14054575</v>
      </c>
      <c r="E35" s="230">
        <v>22559732</v>
      </c>
      <c r="F35" s="230">
        <v>36614307</v>
      </c>
      <c r="G35" s="243">
        <v>39620040</v>
      </c>
      <c r="H35" s="242">
        <f>'LL31.05.12'!N37</f>
        <v>3004933</v>
      </c>
      <c r="I35" s="230">
        <f>'WLL31.05.12'!N37</f>
        <v>13836217</v>
      </c>
      <c r="J35" s="230">
        <f>'M31.05.12'!Z37</f>
        <v>22094652</v>
      </c>
      <c r="K35" s="230">
        <f t="shared" si="0"/>
        <v>35930869</v>
      </c>
      <c r="L35" s="243">
        <f t="shared" si="1"/>
        <v>38935802</v>
      </c>
      <c r="M35" s="250"/>
      <c r="N35" s="229"/>
      <c r="O35" s="235"/>
      <c r="P35" s="230">
        <f>SUM(N35:O35)</f>
        <v>0</v>
      </c>
      <c r="Q35" s="243">
        <f>P35+M35</f>
        <v>0</v>
      </c>
      <c r="R35" s="242">
        <f>'[1]LL31.03.10'!D37</f>
        <v>0</v>
      </c>
      <c r="S35" s="230">
        <f>'[1]WLL31.03.10'!D37+'[1]WLL31.03.10'!L37</f>
        <v>0</v>
      </c>
      <c r="T35" s="230">
        <f>'[1]M31.03.10'!D37</f>
        <v>0</v>
      </c>
      <c r="U35" s="230">
        <f>SUM(S35:T35)</f>
        <v>0</v>
      </c>
      <c r="V35" s="243">
        <f>U35+R35</f>
        <v>0</v>
      </c>
      <c r="W35" s="242">
        <f t="shared" si="4"/>
        <v>-800</v>
      </c>
      <c r="X35" s="230">
        <f>I35-D35</f>
        <v>-218358</v>
      </c>
      <c r="Y35" s="230">
        <f>J35-E35</f>
        <v>-465080</v>
      </c>
      <c r="Z35" s="230">
        <f>SUM(X35:Y35)</f>
        <v>-683438</v>
      </c>
      <c r="AA35" s="243">
        <f>Z35+W35</f>
        <v>-684238</v>
      </c>
      <c r="AB35" s="242">
        <f t="shared" si="13"/>
        <v>0</v>
      </c>
      <c r="AC35" s="230">
        <f t="shared" si="13"/>
        <v>0</v>
      </c>
      <c r="AD35" s="230">
        <f t="shared" si="13"/>
        <v>0</v>
      </c>
      <c r="AE35" s="230">
        <f>SUM(AC35:AD35)</f>
        <v>0</v>
      </c>
      <c r="AF35" s="243">
        <f>AE35+AB35</f>
        <v>0</v>
      </c>
      <c r="AG35" s="250"/>
      <c r="AH35" s="229"/>
      <c r="AI35" s="229"/>
      <c r="AJ35" s="229"/>
      <c r="AK35" s="254"/>
    </row>
    <row r="36" spans="1:37" ht="18" customHeight="1" thickBot="1">
      <c r="A36" s="261"/>
      <c r="B36" s="262" t="s">
        <v>50</v>
      </c>
      <c r="C36" s="258">
        <f aca="true" t="shared" si="14" ref="C36:AF36">SUM(C33:C35)</f>
        <v>32151140</v>
      </c>
      <c r="D36" s="247">
        <f t="shared" si="14"/>
        <v>224340209</v>
      </c>
      <c r="E36" s="247">
        <f t="shared" si="14"/>
        <v>695756599</v>
      </c>
      <c r="F36" s="247">
        <f t="shared" si="14"/>
        <v>920096808</v>
      </c>
      <c r="G36" s="248">
        <f t="shared" si="14"/>
        <v>952247948</v>
      </c>
      <c r="H36" s="246">
        <f t="shared" si="14"/>
        <v>31516685</v>
      </c>
      <c r="I36" s="247">
        <f t="shared" si="14"/>
        <v>225298252</v>
      </c>
      <c r="J36" s="247">
        <f t="shared" si="14"/>
        <v>704087865</v>
      </c>
      <c r="K36" s="247">
        <f t="shared" si="14"/>
        <v>929386117</v>
      </c>
      <c r="L36" s="248">
        <f t="shared" si="14"/>
        <v>960902802</v>
      </c>
      <c r="M36" s="246">
        <f t="shared" si="14"/>
        <v>22467732</v>
      </c>
      <c r="N36" s="247">
        <f t="shared" si="14"/>
        <v>4003914</v>
      </c>
      <c r="O36" s="247">
        <f t="shared" si="14"/>
        <v>94509074</v>
      </c>
      <c r="P36" s="247">
        <f t="shared" si="14"/>
        <v>98512988</v>
      </c>
      <c r="Q36" s="248">
        <f t="shared" si="14"/>
        <v>120980720</v>
      </c>
      <c r="R36" s="246">
        <f t="shared" si="14"/>
        <v>21819664</v>
      </c>
      <c r="S36" s="247">
        <f t="shared" si="14"/>
        <v>3585340</v>
      </c>
      <c r="T36" s="247">
        <f t="shared" si="14"/>
        <v>94127789</v>
      </c>
      <c r="U36" s="247">
        <f t="shared" si="14"/>
        <v>97713129</v>
      </c>
      <c r="V36" s="248">
        <f t="shared" si="14"/>
        <v>119532793</v>
      </c>
      <c r="W36" s="246">
        <f t="shared" si="14"/>
        <v>-634455</v>
      </c>
      <c r="X36" s="247">
        <f t="shared" si="14"/>
        <v>958043</v>
      </c>
      <c r="Y36" s="247">
        <f t="shared" si="14"/>
        <v>8331266</v>
      </c>
      <c r="Z36" s="247">
        <f t="shared" si="14"/>
        <v>9289309</v>
      </c>
      <c r="AA36" s="248">
        <f t="shared" si="14"/>
        <v>8654854</v>
      </c>
      <c r="AB36" s="246">
        <f t="shared" si="14"/>
        <v>-648068</v>
      </c>
      <c r="AC36" s="247">
        <f t="shared" si="14"/>
        <v>-418574</v>
      </c>
      <c r="AD36" s="247">
        <f t="shared" si="14"/>
        <v>-381285</v>
      </c>
      <c r="AE36" s="247">
        <f t="shared" si="14"/>
        <v>-799859</v>
      </c>
      <c r="AF36" s="248">
        <f t="shared" si="14"/>
        <v>-1447927</v>
      </c>
      <c r="AG36" s="278">
        <f t="shared" si="10"/>
        <v>-102.14562104483376</v>
      </c>
      <c r="AH36" s="256">
        <f t="shared" si="11"/>
        <v>-43.69052328548928</v>
      </c>
      <c r="AI36" s="256">
        <f t="shared" si="11"/>
        <v>-4.576555351851687</v>
      </c>
      <c r="AJ36" s="256">
        <f t="shared" si="11"/>
        <v>-8.610532817887746</v>
      </c>
      <c r="AK36" s="257">
        <f t="shared" si="11"/>
        <v>-16.729652516379826</v>
      </c>
    </row>
    <row r="39" ht="12.75">
      <c r="L39">
        <v>653927947</v>
      </c>
    </row>
    <row r="40" ht="12.75">
      <c r="L40" s="84">
        <f>L39-L36</f>
        <v>-306974855</v>
      </c>
    </row>
  </sheetData>
  <sheetProtection/>
  <mergeCells count="33">
    <mergeCell ref="AK5:AK6"/>
    <mergeCell ref="AA5:AA6"/>
    <mergeCell ref="AB5:AB6"/>
    <mergeCell ref="AC5:AE5"/>
    <mergeCell ref="AF5:AF6"/>
    <mergeCell ref="AG5:AG6"/>
    <mergeCell ref="AH5:AJ5"/>
    <mergeCell ref="G5:G6"/>
    <mergeCell ref="H5:H6"/>
    <mergeCell ref="W5:W6"/>
    <mergeCell ref="X5:Z5"/>
    <mergeCell ref="Q5:Q6"/>
    <mergeCell ref="R5:R6"/>
    <mergeCell ref="S5:U5"/>
    <mergeCell ref="V5:V6"/>
    <mergeCell ref="A3:A6"/>
    <mergeCell ref="B3:B6"/>
    <mergeCell ref="C3:L3"/>
    <mergeCell ref="M3:V3"/>
    <mergeCell ref="I5:K5"/>
    <mergeCell ref="L5:L6"/>
    <mergeCell ref="M5:M6"/>
    <mergeCell ref="N5:P5"/>
    <mergeCell ref="C5:C6"/>
    <mergeCell ref="D5:F5"/>
    <mergeCell ref="W3:AF3"/>
    <mergeCell ref="AG3:AK4"/>
    <mergeCell ref="C4:G4"/>
    <mergeCell ref="H4:L4"/>
    <mergeCell ref="M4:Q4"/>
    <mergeCell ref="R4:V4"/>
    <mergeCell ref="W4:AA4"/>
    <mergeCell ref="AB4:AF4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80"/>
  <sheetViews>
    <sheetView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32" sqref="I32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5.00390625" style="0" customWidth="1"/>
    <col min="4" max="4" width="12.7109375" style="0" customWidth="1"/>
    <col min="5" max="5" width="10.28125" style="0" customWidth="1"/>
    <col min="6" max="9" width="12.7109375" style="0" customWidth="1"/>
    <col min="10" max="10" width="11.57421875" style="0" hidden="1" customWidth="1"/>
    <col min="11" max="11" width="0.13671875" style="0" hidden="1" customWidth="1"/>
    <col min="12" max="12" width="11.57421875" style="0" customWidth="1"/>
    <col min="13" max="13" width="12.7109375" style="0" customWidth="1"/>
    <col min="14" max="15" width="11.57421875" style="0" customWidth="1"/>
    <col min="16" max="16" width="10.140625" style="0" bestFit="1" customWidth="1"/>
    <col min="17" max="17" width="11.57421875" style="0" customWidth="1"/>
    <col min="18" max="18" width="9.8515625" style="0" customWidth="1"/>
    <col min="19" max="19" width="10.00390625" style="0" customWidth="1"/>
    <col min="20" max="21" width="13.00390625" style="0" customWidth="1"/>
    <col min="22" max="22" width="8.28125" style="0" customWidth="1"/>
    <col min="23" max="23" width="10.7109375" style="0" customWidth="1"/>
    <col min="24" max="24" width="11.7109375" style="0" customWidth="1"/>
    <col min="25" max="25" width="12.7109375" style="0" customWidth="1"/>
    <col min="26" max="26" width="13.140625" style="0" customWidth="1"/>
    <col min="27" max="27" width="14.28125" style="0" customWidth="1"/>
    <col min="29" max="29" width="9.28125" style="0" bestFit="1" customWidth="1"/>
    <col min="30" max="30" width="9.57421875" style="0" bestFit="1" customWidth="1"/>
    <col min="34" max="35" width="0" style="0" hidden="1" customWidth="1"/>
  </cols>
  <sheetData>
    <row r="1" s="171" customFormat="1" ht="15">
      <c r="U1" s="363" t="s">
        <v>114</v>
      </c>
    </row>
    <row r="2" spans="2:11" ht="14.25">
      <c r="B2" s="2" t="str">
        <f>'opr-31.05.12'!B2</f>
        <v>No. 1-2(1)/Market Share/2012-CP&amp;M </v>
      </c>
      <c r="C2" s="2"/>
      <c r="D2" s="2"/>
      <c r="E2" s="2"/>
      <c r="F2" s="2"/>
      <c r="G2" s="2"/>
      <c r="H2" s="2" t="str">
        <f>'opr-31.05.12'!F2</f>
        <v>Dated:2nd July 2012.</v>
      </c>
      <c r="I2" s="2"/>
      <c r="J2" s="2"/>
      <c r="K2" s="2"/>
    </row>
    <row r="3" ht="9" customHeight="1"/>
    <row r="4" spans="2:3" ht="15">
      <c r="B4" s="26" t="s">
        <v>218</v>
      </c>
      <c r="C4" s="26"/>
    </row>
    <row r="5" spans="4:19" ht="12" customHeight="1">
      <c r="D5">
        <v>1</v>
      </c>
      <c r="E5">
        <v>2</v>
      </c>
      <c r="G5">
        <v>3</v>
      </c>
      <c r="H5">
        <v>4</v>
      </c>
      <c r="I5">
        <v>5</v>
      </c>
      <c r="L5">
        <v>6</v>
      </c>
      <c r="M5">
        <v>7</v>
      </c>
      <c r="N5">
        <v>8</v>
      </c>
      <c r="O5">
        <v>9</v>
      </c>
      <c r="P5">
        <v>10</v>
      </c>
      <c r="Q5">
        <v>11</v>
      </c>
      <c r="R5">
        <v>12</v>
      </c>
      <c r="S5">
        <v>13</v>
      </c>
    </row>
    <row r="6" spans="1:27" ht="16.5" customHeight="1">
      <c r="A6" s="486" t="s">
        <v>62</v>
      </c>
      <c r="B6" s="488" t="s">
        <v>63</v>
      </c>
      <c r="C6" s="486" t="s">
        <v>118</v>
      </c>
      <c r="D6" s="20" t="s">
        <v>64</v>
      </c>
      <c r="E6" s="20"/>
      <c r="F6" s="20"/>
      <c r="G6" s="20"/>
      <c r="H6" s="20"/>
      <c r="I6" s="20"/>
      <c r="J6" s="20"/>
      <c r="K6" s="20"/>
      <c r="L6" s="20"/>
      <c r="M6" s="1"/>
      <c r="N6" s="20"/>
      <c r="O6" s="20"/>
      <c r="P6" s="20"/>
      <c r="Q6" s="20"/>
      <c r="R6" s="20"/>
      <c r="S6" s="20"/>
      <c r="T6" s="485" t="s">
        <v>69</v>
      </c>
      <c r="U6" s="485" t="s">
        <v>70</v>
      </c>
      <c r="V6" s="485" t="s">
        <v>106</v>
      </c>
      <c r="W6" s="484" t="s">
        <v>121</v>
      </c>
      <c r="X6" s="482" t="s">
        <v>101</v>
      </c>
      <c r="Y6" s="49"/>
      <c r="Z6" s="83" t="s">
        <v>225</v>
      </c>
      <c r="AA6" s="50"/>
    </row>
    <row r="7" spans="1:27" ht="43.5" customHeight="1">
      <c r="A7" s="487"/>
      <c r="B7" s="488"/>
      <c r="C7" s="487"/>
      <c r="D7" s="51" t="s">
        <v>100</v>
      </c>
      <c r="E7" s="51" t="s">
        <v>2</v>
      </c>
      <c r="F7" s="37" t="s">
        <v>60</v>
      </c>
      <c r="G7" s="51" t="s">
        <v>3</v>
      </c>
      <c r="H7" s="51" t="s">
        <v>65</v>
      </c>
      <c r="I7" s="51" t="s">
        <v>124</v>
      </c>
      <c r="J7" s="51" t="s">
        <v>125</v>
      </c>
      <c r="K7" s="51" t="s">
        <v>126</v>
      </c>
      <c r="L7" s="51" t="s">
        <v>66</v>
      </c>
      <c r="M7" s="51" t="s">
        <v>67</v>
      </c>
      <c r="N7" s="51" t="s">
        <v>68</v>
      </c>
      <c r="O7" s="176" t="s">
        <v>143</v>
      </c>
      <c r="P7" s="176" t="s">
        <v>153</v>
      </c>
      <c r="Q7" s="52" t="s">
        <v>202</v>
      </c>
      <c r="R7" s="52" t="s">
        <v>201</v>
      </c>
      <c r="S7" s="51" t="s">
        <v>200</v>
      </c>
      <c r="T7" s="485"/>
      <c r="U7" s="485"/>
      <c r="V7" s="485"/>
      <c r="W7" s="483"/>
      <c r="X7" s="483"/>
      <c r="Y7" s="49" t="s">
        <v>47</v>
      </c>
      <c r="Z7" s="40" t="s">
        <v>87</v>
      </c>
      <c r="AA7" s="53" t="s">
        <v>88</v>
      </c>
    </row>
    <row r="8" spans="1:41" ht="14.25" customHeight="1">
      <c r="A8" s="5">
        <v>1</v>
      </c>
      <c r="B8" s="6" t="s">
        <v>21</v>
      </c>
      <c r="C8" s="6"/>
      <c r="D8" s="36"/>
      <c r="E8" s="58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>
        <f>G8+H8+L8+I8+M8+N8+S8+R8+Q8+O8+P8</f>
        <v>0</v>
      </c>
      <c r="U8" s="36">
        <f aca="true" t="shared" si="0" ref="U8:U33">F8+T8</f>
        <v>0</v>
      </c>
      <c r="V8" s="92"/>
      <c r="W8" s="59"/>
      <c r="X8" s="59"/>
      <c r="Y8" s="36">
        <f>Z8+AA8</f>
        <v>379.72433416987064</v>
      </c>
      <c r="Z8" s="60">
        <v>148.35383905826924</v>
      </c>
      <c r="AA8" s="60">
        <v>231.37049511160137</v>
      </c>
      <c r="AC8" s="76">
        <v>192.9999999999999</v>
      </c>
      <c r="AD8" s="76">
        <v>301</v>
      </c>
      <c r="AO8">
        <v>13.774230059876057</v>
      </c>
    </row>
    <row r="9" spans="1:41" ht="15">
      <c r="A9" s="5">
        <v>2</v>
      </c>
      <c r="B9" s="6" t="s">
        <v>22</v>
      </c>
      <c r="C9" s="88">
        <v>2</v>
      </c>
      <c r="D9" s="36">
        <f>'M31.05.12'!D10+'WLL31.05.12'!F10+'LL31.05.12'!D10</f>
        <v>10957970</v>
      </c>
      <c r="E9" s="58"/>
      <c r="F9" s="36">
        <f>D9+E9</f>
        <v>10957970</v>
      </c>
      <c r="G9" s="87">
        <f>'M31.05.12'!G10+'LL31.05.12'!H10</f>
        <v>18805223</v>
      </c>
      <c r="H9" s="8">
        <f>'M31.05.12'!S10+'WLL31.05.12'!I10+'LL31.05.12'!I10</f>
        <v>8225407</v>
      </c>
      <c r="I9" s="36">
        <f>'M31.05.12'!I10</f>
        <v>6270455</v>
      </c>
      <c r="J9" s="36">
        <f>G9-D9</f>
        <v>7847253</v>
      </c>
      <c r="K9" s="108">
        <f>J9/D9</f>
        <v>0.716122876773709</v>
      </c>
      <c r="L9" s="8">
        <f>'LL31.05.12'!J10+'WLL31.05.12'!J10</f>
        <v>7999909</v>
      </c>
      <c r="M9" s="36">
        <f>'M31.05.12'!N10</f>
        <v>10294786</v>
      </c>
      <c r="N9" s="36">
        <f>'M31.05.12'!K10</f>
        <v>1744165</v>
      </c>
      <c r="O9" s="36">
        <f>'M31.05.12'!V10</f>
        <v>3941629</v>
      </c>
      <c r="P9" s="36">
        <f>'M31.05.12'!W10</f>
        <v>9877</v>
      </c>
      <c r="Q9" s="36">
        <f>+'WLL31.05.12'!L10+'LL31.05.12'!L10</f>
        <v>684483</v>
      </c>
      <c r="R9" s="36"/>
      <c r="S9" s="36"/>
      <c r="T9" s="36">
        <f aca="true" t="shared" si="1" ref="T9:T37">G9+H9+L9+I9+M9+N9+S9+R9+Q9+O9+P9</f>
        <v>57975934</v>
      </c>
      <c r="U9" s="36">
        <f t="shared" si="0"/>
        <v>68933904</v>
      </c>
      <c r="V9" s="142">
        <f>D9/U9*100</f>
        <v>15.896343256578069</v>
      </c>
      <c r="W9" s="59">
        <f>U9/(X9*1000)</f>
        <v>0.8107231666799826</v>
      </c>
      <c r="X9" s="61">
        <f>Y9</f>
        <v>85027.67261763761</v>
      </c>
      <c r="Y9" s="36">
        <f aca="true" t="shared" si="2" ref="Y9:Y37">Z9+AA9</f>
        <v>85027.67261763761</v>
      </c>
      <c r="Z9" s="60">
        <v>23568.12352357886</v>
      </c>
      <c r="AA9" s="60">
        <v>61459.54909405875</v>
      </c>
      <c r="AC9" s="76">
        <v>23487</v>
      </c>
      <c r="AD9" s="76">
        <v>61248</v>
      </c>
      <c r="AO9">
        <v>15.992765979229496</v>
      </c>
    </row>
    <row r="10" spans="1:41" ht="15">
      <c r="A10" s="5">
        <v>3</v>
      </c>
      <c r="B10" s="6" t="s">
        <v>23</v>
      </c>
      <c r="C10" s="88">
        <v>5</v>
      </c>
      <c r="D10" s="36">
        <f>'M31.05.12'!D11+'WLL31.05.12'!F11+'LL31.05.12'!D11</f>
        <v>1471485</v>
      </c>
      <c r="E10" s="58"/>
      <c r="F10" s="36">
        <f aca="true" t="shared" si="3" ref="F10:F36">D10+E10</f>
        <v>1471485</v>
      </c>
      <c r="G10" s="87">
        <f>'M31.05.12'!G11+'LL31.05.12'!H11</f>
        <v>3799378</v>
      </c>
      <c r="H10" s="87">
        <f>'M31.05.12'!S11+'WLL31.05.12'!I11+'LL31.05.12'!I11</f>
        <v>2984741</v>
      </c>
      <c r="I10" s="87">
        <f>'M31.05.12'!I11</f>
        <v>2309846</v>
      </c>
      <c r="J10" s="36"/>
      <c r="K10" s="36"/>
      <c r="L10" s="8">
        <f>'LL31.05.12'!J11+'WLL31.05.12'!J11</f>
        <v>130964</v>
      </c>
      <c r="M10" s="36">
        <f>'M31.05.12'!N11</f>
        <v>335249</v>
      </c>
      <c r="N10" s="87">
        <f>'M31.05.12'!K11</f>
        <v>3771391</v>
      </c>
      <c r="O10" s="36">
        <f>'M31.05.12'!V11</f>
        <v>387</v>
      </c>
      <c r="P10" s="36">
        <f>'M31.05.12'!W11</f>
        <v>0</v>
      </c>
      <c r="Q10" s="36">
        <f>+'WLL31.05.12'!L11+'LL31.05.12'!L11</f>
        <v>1196</v>
      </c>
      <c r="R10" s="36"/>
      <c r="S10" s="36"/>
      <c r="T10" s="36">
        <f t="shared" si="1"/>
        <v>13333152</v>
      </c>
      <c r="U10" s="36">
        <f t="shared" si="0"/>
        <v>14804637</v>
      </c>
      <c r="V10" s="142">
        <f>D10/U10*100</f>
        <v>9.939352109747777</v>
      </c>
      <c r="W10" s="59">
        <f aca="true" t="shared" si="4" ref="W10:W37">U10/(X10*1000)</f>
        <v>0.46995548255455805</v>
      </c>
      <c r="X10" s="61">
        <f aca="true" t="shared" si="5" ref="X10:X36">Y10</f>
        <v>31502.211485066142</v>
      </c>
      <c r="Y10" s="36">
        <f t="shared" si="2"/>
        <v>31502.211485066142</v>
      </c>
      <c r="Z10" s="60">
        <v>4710.697745951237</v>
      </c>
      <c r="AA10" s="60">
        <v>26791.513739114904</v>
      </c>
      <c r="AC10" s="76">
        <v>4571.000000000004</v>
      </c>
      <c r="AD10" s="76">
        <v>25997</v>
      </c>
      <c r="AO10">
        <v>15.942150650811174</v>
      </c>
    </row>
    <row r="11" spans="1:41" ht="15">
      <c r="A11" s="5">
        <v>4</v>
      </c>
      <c r="B11" s="6" t="s">
        <v>24</v>
      </c>
      <c r="C11" s="88">
        <v>3</v>
      </c>
      <c r="D11" s="36">
        <f>'M31.05.12'!D12+'WLL31.05.12'!F12+'LL31.05.12'!D12</f>
        <v>6572945</v>
      </c>
      <c r="E11" s="58"/>
      <c r="F11" s="36">
        <f t="shared" si="3"/>
        <v>6572945</v>
      </c>
      <c r="G11" s="87">
        <f>'M31.05.12'!G12+'LL31.05.12'!H12</f>
        <v>18025925</v>
      </c>
      <c r="H11" s="87">
        <f>'M31.05.12'!S12+'WLL31.05.12'!I12+'LL31.05.12'!I12</f>
        <v>9835669</v>
      </c>
      <c r="I11" s="36">
        <f>'M31.05.12'!I12</f>
        <v>6262209</v>
      </c>
      <c r="J11" s="36">
        <f>G11-D11</f>
        <v>11452980</v>
      </c>
      <c r="K11" s="108">
        <f>J11/D11</f>
        <v>1.7424426950172258</v>
      </c>
      <c r="L11" s="8">
        <f>'LL31.05.12'!J12+'WLL31.05.12'!J12</f>
        <v>4979458</v>
      </c>
      <c r="M11" s="36">
        <f>'M31.05.12'!N12</f>
        <v>5944765</v>
      </c>
      <c r="N11" s="36">
        <f>'M31.05.12'!K12</f>
        <v>5350257</v>
      </c>
      <c r="O11" s="36">
        <f>'M31.05.12'!V12</f>
        <v>4914340</v>
      </c>
      <c r="P11" s="36">
        <f>'M31.05.12'!W12</f>
        <v>18868</v>
      </c>
      <c r="Q11" s="36">
        <f>+'WLL31.05.12'!L12+'LL31.05.12'!L12</f>
        <v>1630747</v>
      </c>
      <c r="R11" s="36"/>
      <c r="S11" s="36"/>
      <c r="T11" s="36">
        <f t="shared" si="1"/>
        <v>56962238</v>
      </c>
      <c r="U11" s="36">
        <f t="shared" si="0"/>
        <v>63535183</v>
      </c>
      <c r="V11" s="142">
        <f>D11/U11*100</f>
        <v>10.345362505684449</v>
      </c>
      <c r="W11" s="59">
        <f t="shared" si="4"/>
        <v>0.4559201410143558</v>
      </c>
      <c r="X11" s="61">
        <f>Y11+Y17</f>
        <v>139355.94698370527</v>
      </c>
      <c r="Y11" s="36">
        <f t="shared" si="2"/>
        <v>105841.65713308928</v>
      </c>
      <c r="Z11" s="60">
        <v>11134.38636234299</v>
      </c>
      <c r="AA11" s="60">
        <v>94707.27077074628</v>
      </c>
      <c r="AC11" s="76">
        <v>10279.999999999993</v>
      </c>
      <c r="AD11" s="76">
        <v>87440</v>
      </c>
      <c r="AO11">
        <v>14.894723151844975</v>
      </c>
    </row>
    <row r="12" spans="1:41" ht="15" customHeight="1">
      <c r="A12" s="5">
        <v>5</v>
      </c>
      <c r="B12" s="6" t="s">
        <v>25</v>
      </c>
      <c r="C12" s="88"/>
      <c r="D12" s="36">
        <f>'M31.05.12'!D13+'WLL31.05.12'!F13+'LL31.05.12'!D13</f>
        <v>0</v>
      </c>
      <c r="E12" s="58"/>
      <c r="F12" s="36">
        <f t="shared" si="3"/>
        <v>0</v>
      </c>
      <c r="G12" s="8">
        <f>'M31.05.12'!G13+'LL31.05.12'!H13</f>
        <v>0</v>
      </c>
      <c r="H12" s="36">
        <f>'M31.05.12'!S13+'WLL31.05.12'!I13+'LL31.05.12'!I13</f>
        <v>0</v>
      </c>
      <c r="I12" s="36">
        <f>'M31.05.12'!I13</f>
        <v>0</v>
      </c>
      <c r="J12" s="36"/>
      <c r="K12" s="36"/>
      <c r="L12" s="8">
        <f>'LL31.05.12'!J13+'WLL31.05.12'!J13</f>
        <v>0</v>
      </c>
      <c r="M12" s="36">
        <f>'M31.05.12'!N13</f>
        <v>0</v>
      </c>
      <c r="N12" s="36">
        <f>'M31.05.12'!K13</f>
        <v>0</v>
      </c>
      <c r="O12" s="36">
        <f>'M31.05.12'!V13</f>
        <v>0</v>
      </c>
      <c r="P12" s="36">
        <f>'M31.05.12'!W13</f>
        <v>0</v>
      </c>
      <c r="Q12" s="36">
        <f>+'WLL31.05.12'!L13+'LL31.05.12'!L13</f>
        <v>0</v>
      </c>
      <c r="R12" s="36"/>
      <c r="S12" s="36"/>
      <c r="T12" s="36">
        <f t="shared" si="1"/>
        <v>0</v>
      </c>
      <c r="U12" s="36">
        <f t="shared" si="0"/>
        <v>0</v>
      </c>
      <c r="V12" s="142"/>
      <c r="W12" s="59" t="e">
        <f t="shared" si="4"/>
        <v>#DIV/0!</v>
      </c>
      <c r="X12" s="61"/>
      <c r="Y12" s="36">
        <f t="shared" si="2"/>
        <v>25971.806665033375</v>
      </c>
      <c r="Z12" s="60">
        <v>5995.635144042663</v>
      </c>
      <c r="AA12" s="60">
        <v>19976.171520990712</v>
      </c>
      <c r="AC12" s="76">
        <v>5599.999999999996</v>
      </c>
      <c r="AD12" s="76">
        <v>18657.999999999985</v>
      </c>
      <c r="AO12">
        <v>22.46874083820653</v>
      </c>
    </row>
    <row r="13" spans="1:41" ht="15">
      <c r="A13" s="5">
        <v>6</v>
      </c>
      <c r="B13" s="6" t="s">
        <v>26</v>
      </c>
      <c r="C13" s="88">
        <v>5</v>
      </c>
      <c r="D13" s="36">
        <f>'M31.05.12'!D14+'WLL31.05.12'!F14+'LL31.05.12'!D14</f>
        <v>5787133</v>
      </c>
      <c r="E13" s="58"/>
      <c r="F13" s="36">
        <f t="shared" si="3"/>
        <v>5787133</v>
      </c>
      <c r="G13" s="87">
        <f>'M31.05.12'!G14+'LL31.05.12'!H14</f>
        <v>7268931</v>
      </c>
      <c r="H13" s="87">
        <f>'M31.05.12'!S14+'WLL31.05.12'!I14+'LL31.05.12'!I14</f>
        <v>8542422</v>
      </c>
      <c r="I13" s="87">
        <f>'M31.05.12'!I14</f>
        <v>16032077</v>
      </c>
      <c r="J13" s="36">
        <f>I13-D13</f>
        <v>10244944</v>
      </c>
      <c r="K13" s="108">
        <f>J13/D13</f>
        <v>1.7702969674275673</v>
      </c>
      <c r="L13" s="8">
        <f>'LL31.05.12'!J14+'WLL31.05.12'!J14</f>
        <v>3821453</v>
      </c>
      <c r="M13" s="87">
        <f>'M31.05.12'!N14</f>
        <v>8383355</v>
      </c>
      <c r="N13" s="36">
        <f>'M31.05.12'!K14</f>
        <v>770338</v>
      </c>
      <c r="O13" s="36">
        <f>'M31.05.12'!V14</f>
        <v>4008642</v>
      </c>
      <c r="P13" s="36">
        <f>'M31.05.12'!W14</f>
        <v>1341986</v>
      </c>
      <c r="Q13" s="36">
        <f>+'WLL31.05.12'!L14+'LL31.05.12'!L14</f>
        <v>182326</v>
      </c>
      <c r="R13" s="36"/>
      <c r="S13" s="36"/>
      <c r="T13" s="36">
        <f t="shared" si="1"/>
        <v>50351530</v>
      </c>
      <c r="U13" s="36">
        <f t="shared" si="0"/>
        <v>56138663</v>
      </c>
      <c r="V13" s="142">
        <f>D13/U13*100</f>
        <v>10.30864058875075</v>
      </c>
      <c r="W13" s="59">
        <f t="shared" si="4"/>
        <v>0.9084877656670529</v>
      </c>
      <c r="X13" s="61">
        <f t="shared" si="5"/>
        <v>61793.526695189394</v>
      </c>
      <c r="Y13" s="36">
        <f t="shared" si="2"/>
        <v>61793.526695189394</v>
      </c>
      <c r="Z13" s="60">
        <v>24912.60047804514</v>
      </c>
      <c r="AA13" s="60">
        <v>36880.92621714425</v>
      </c>
      <c r="AC13" s="76">
        <v>24045.999999999985</v>
      </c>
      <c r="AD13" s="76">
        <v>35597.99999999997</v>
      </c>
      <c r="AO13">
        <v>30.493285040347402</v>
      </c>
    </row>
    <row r="14" spans="1:41" ht="15">
      <c r="A14" s="5">
        <v>7</v>
      </c>
      <c r="B14" s="6" t="s">
        <v>27</v>
      </c>
      <c r="C14" s="88">
        <v>4</v>
      </c>
      <c r="D14" s="36">
        <f>'M31.05.12'!D15+'WLL31.05.12'!F15+'LL31.05.12'!D15</f>
        <v>3545084</v>
      </c>
      <c r="E14" s="58"/>
      <c r="F14" s="36">
        <f t="shared" si="3"/>
        <v>3545084</v>
      </c>
      <c r="G14" s="8">
        <f>'M31.05.12'!G15+'LL31.05.12'!H15</f>
        <v>2507130</v>
      </c>
      <c r="H14" s="87">
        <f>'M31.05.12'!S15+'WLL31.05.12'!I15+'LL31.05.12'!I15</f>
        <v>4325787</v>
      </c>
      <c r="I14" s="87">
        <f>'M31.05.12'!I15</f>
        <v>4546396</v>
      </c>
      <c r="J14" s="36"/>
      <c r="K14" s="36"/>
      <c r="L14" s="8">
        <f>'LL31.05.12'!J15+'WLL31.05.12'!J15</f>
        <v>2952269</v>
      </c>
      <c r="M14" s="87">
        <f>'M31.05.12'!N15</f>
        <v>3869529</v>
      </c>
      <c r="N14" s="36">
        <f>'M31.05.12'!K15</f>
        <v>584752</v>
      </c>
      <c r="O14" s="36">
        <f>'M31.05.12'!V15</f>
        <v>659</v>
      </c>
      <c r="P14" s="36">
        <f>'M31.05.12'!W15</f>
        <v>1014820</v>
      </c>
      <c r="Q14" s="36">
        <f>+'WLL31.05.12'!L15+'LL31.05.12'!L15</f>
        <v>238090</v>
      </c>
      <c r="R14" s="36"/>
      <c r="S14" s="36"/>
      <c r="T14" s="36">
        <f t="shared" si="1"/>
        <v>20039432</v>
      </c>
      <c r="U14" s="36">
        <f t="shared" si="0"/>
        <v>23584516</v>
      </c>
      <c r="V14" s="142">
        <f>D14/U14*100</f>
        <v>15.031404502852636</v>
      </c>
      <c r="W14" s="59">
        <f t="shared" si="4"/>
        <v>0.9174494503291853</v>
      </c>
      <c r="X14" s="61">
        <f t="shared" si="5"/>
        <v>25706.610856366813</v>
      </c>
      <c r="Y14" s="36">
        <f t="shared" si="2"/>
        <v>25706.610856366813</v>
      </c>
      <c r="Z14" s="60">
        <v>8646.006623179932</v>
      </c>
      <c r="AA14" s="60">
        <v>17060.60423318688</v>
      </c>
      <c r="AC14" s="76">
        <v>8555.999999999993</v>
      </c>
      <c r="AD14" s="76">
        <v>16883</v>
      </c>
      <c r="AO14">
        <v>20.876024789608948</v>
      </c>
    </row>
    <row r="15" spans="1:41" ht="15">
      <c r="A15" s="5">
        <v>8</v>
      </c>
      <c r="B15" s="6" t="s">
        <v>28</v>
      </c>
      <c r="C15" s="88">
        <v>3</v>
      </c>
      <c r="D15" s="36">
        <f>'M31.05.12'!D16+'WLL31.05.12'!F16+'LL31.05.12'!D16</f>
        <v>1760712</v>
      </c>
      <c r="E15" s="58"/>
      <c r="F15" s="36">
        <f t="shared" si="3"/>
        <v>1760712</v>
      </c>
      <c r="G15" s="87">
        <f>'M31.05.12'!G16+'LL31.05.12'!H16</f>
        <v>1872335</v>
      </c>
      <c r="H15" s="87">
        <f>'M31.05.12'!S16+'WLL31.05.12'!I16+'LL31.05.12'!I16</f>
        <v>1901389</v>
      </c>
      <c r="I15" s="36">
        <f>'M31.05.12'!I16</f>
        <v>484269</v>
      </c>
      <c r="J15" s="36"/>
      <c r="K15" s="36"/>
      <c r="L15" s="8">
        <f>'LL31.05.12'!J16+'WLL31.05.12'!J16</f>
        <v>405768</v>
      </c>
      <c r="M15" s="36">
        <f>'M31.05.12'!N16</f>
        <v>477999</v>
      </c>
      <c r="N15" s="36">
        <f>'M31.05.12'!K16</f>
        <v>736005</v>
      </c>
      <c r="O15" s="36">
        <f>'M31.05.12'!V16</f>
        <v>171</v>
      </c>
      <c r="P15" s="36">
        <f>'M31.05.12'!W16</f>
        <v>77054</v>
      </c>
      <c r="Q15" s="36">
        <f>+'WLL31.05.12'!L16+'LL31.05.12'!L16</f>
        <v>75</v>
      </c>
      <c r="R15" s="36"/>
      <c r="S15" s="36"/>
      <c r="T15" s="36">
        <f t="shared" si="1"/>
        <v>5955065</v>
      </c>
      <c r="U15" s="36">
        <f t="shared" si="0"/>
        <v>7715777</v>
      </c>
      <c r="V15" s="142">
        <f>D15/U15*100</f>
        <v>22.819633071303123</v>
      </c>
      <c r="W15" s="59">
        <f t="shared" si="4"/>
        <v>1.118436670212359</v>
      </c>
      <c r="X15" s="61">
        <f t="shared" si="5"/>
        <v>6898.716043113103</v>
      </c>
      <c r="Y15" s="36">
        <f t="shared" si="2"/>
        <v>6898.716043113103</v>
      </c>
      <c r="Z15" s="60">
        <v>761.6718728595366</v>
      </c>
      <c r="AA15" s="60">
        <v>6137.044170253566</v>
      </c>
      <c r="AC15" s="76">
        <v>750.0000000000005</v>
      </c>
      <c r="AD15" s="76">
        <v>6042.999999999996</v>
      </c>
      <c r="AO15">
        <v>15.143006936224735</v>
      </c>
    </row>
    <row r="16" spans="1:41" ht="15">
      <c r="A16" s="5">
        <v>9</v>
      </c>
      <c r="B16" s="6" t="s">
        <v>29</v>
      </c>
      <c r="C16" s="88">
        <v>3</v>
      </c>
      <c r="D16" s="36">
        <f>'M31.05.12'!D17+'WLL31.05.12'!F17+'LL31.05.12'!D17</f>
        <v>1292564</v>
      </c>
      <c r="E16" s="58"/>
      <c r="F16" s="36">
        <f t="shared" si="3"/>
        <v>1292564</v>
      </c>
      <c r="G16" s="87">
        <f>'M31.05.12'!G17+'LL31.05.12'!H17</f>
        <v>2148764</v>
      </c>
      <c r="H16" s="36">
        <f>'M31.05.12'!S17+'WLL31.05.12'!I17+'LL31.05.12'!I17</f>
        <v>561353</v>
      </c>
      <c r="I16" s="36">
        <f>'M31.05.12'!I17</f>
        <v>717887</v>
      </c>
      <c r="J16" s="36"/>
      <c r="K16" s="36"/>
      <c r="L16" s="8">
        <f>'LL31.05.12'!J17+'WLL31.05.12'!J17</f>
        <v>111468</v>
      </c>
      <c r="M16" s="36">
        <f>'M31.05.12'!N17</f>
        <v>192731</v>
      </c>
      <c r="N16" s="87">
        <f>'M31.05.12'!K17</f>
        <v>1749242</v>
      </c>
      <c r="O16" s="36">
        <f>'M31.05.12'!V17</f>
        <v>289</v>
      </c>
      <c r="P16" s="36">
        <f>'M31.05.12'!W17</f>
        <v>0</v>
      </c>
      <c r="Q16" s="36">
        <f>+'WLL31.05.12'!L17+'LL31.05.12'!L17</f>
        <v>22</v>
      </c>
      <c r="R16" s="36"/>
      <c r="S16" s="36"/>
      <c r="T16" s="36">
        <f t="shared" si="1"/>
        <v>5481756</v>
      </c>
      <c r="U16" s="36">
        <f t="shared" si="0"/>
        <v>6774320</v>
      </c>
      <c r="V16" s="142">
        <f>D16/U16*100</f>
        <v>19.080350500123995</v>
      </c>
      <c r="W16" s="59">
        <f t="shared" si="4"/>
        <v>0.5302199704510319</v>
      </c>
      <c r="X16" s="61">
        <f t="shared" si="5"/>
        <v>12776.433136302696</v>
      </c>
      <c r="Y16" s="36">
        <f t="shared" si="2"/>
        <v>12776.433136302696</v>
      </c>
      <c r="Z16" s="60">
        <v>3426.8927587813123</v>
      </c>
      <c r="AA16" s="60">
        <v>9349.540377521384</v>
      </c>
      <c r="AC16" s="76">
        <v>3143.000000000002</v>
      </c>
      <c r="AD16" s="76">
        <v>8574.999999999993</v>
      </c>
      <c r="AO16">
        <v>27.14755839727522</v>
      </c>
    </row>
    <row r="17" spans="1:41" ht="15" customHeight="1">
      <c r="A17" s="5">
        <v>10</v>
      </c>
      <c r="B17" s="6" t="s">
        <v>30</v>
      </c>
      <c r="C17" s="88"/>
      <c r="D17" s="36">
        <f>'M31.05.12'!D18+'WLL31.05.12'!F18+'LL31.05.12'!D18</f>
        <v>0</v>
      </c>
      <c r="E17" s="58"/>
      <c r="F17" s="36">
        <f t="shared" si="3"/>
        <v>0</v>
      </c>
      <c r="G17" s="8">
        <f>'M31.05.12'!G18+'LL31.05.12'!H18</f>
        <v>0</v>
      </c>
      <c r="H17" s="36">
        <f>'M31.05.12'!S18+'WLL31.05.12'!I18+'LL31.05.12'!I18</f>
        <v>0</v>
      </c>
      <c r="I17" s="36">
        <f>'M31.05.12'!I18</f>
        <v>0</v>
      </c>
      <c r="J17" s="36"/>
      <c r="K17" s="36"/>
      <c r="L17" s="8">
        <f>'LL31.05.12'!J18+'WLL31.05.12'!J18</f>
        <v>0</v>
      </c>
      <c r="M17" s="36">
        <f>'M31.05.12'!N18</f>
        <v>0</v>
      </c>
      <c r="N17" s="36">
        <f>'M31.05.12'!K18</f>
        <v>0</v>
      </c>
      <c r="O17" s="36">
        <f>'M31.05.12'!V18</f>
        <v>0</v>
      </c>
      <c r="P17" s="36">
        <f>'M31.05.12'!W18</f>
        <v>0</v>
      </c>
      <c r="Q17" s="36">
        <f>+'WLL31.05.12'!L18+'LL31.05.12'!L18</f>
        <v>0</v>
      </c>
      <c r="R17" s="36"/>
      <c r="S17" s="36"/>
      <c r="T17" s="36">
        <f t="shared" si="1"/>
        <v>0</v>
      </c>
      <c r="U17" s="36">
        <f t="shared" si="0"/>
        <v>0</v>
      </c>
      <c r="V17" s="142"/>
      <c r="W17" s="59" t="e">
        <f t="shared" si="4"/>
        <v>#DIV/0!</v>
      </c>
      <c r="X17" s="61"/>
      <c r="Y17" s="36">
        <f t="shared" si="2"/>
        <v>33514.28985061598</v>
      </c>
      <c r="Z17" s="60">
        <v>7805.6604157668835</v>
      </c>
      <c r="AA17" s="60">
        <v>25708.629434849103</v>
      </c>
      <c r="AC17" s="76">
        <v>7330.000000000004</v>
      </c>
      <c r="AD17" s="76">
        <v>24141.999999999985</v>
      </c>
      <c r="AO17">
        <v>16.153439471362844</v>
      </c>
    </row>
    <row r="18" spans="1:41" ht="15">
      <c r="A18" s="5">
        <v>11</v>
      </c>
      <c r="B18" s="6" t="s">
        <v>31</v>
      </c>
      <c r="C18" s="88">
        <v>2</v>
      </c>
      <c r="D18" s="36">
        <f>'M31.05.12'!D19+'WLL31.05.12'!F19+'LL31.05.12'!D19</f>
        <v>8704285</v>
      </c>
      <c r="E18" s="58"/>
      <c r="F18" s="36">
        <f t="shared" si="3"/>
        <v>8704285</v>
      </c>
      <c r="G18" s="87">
        <f>'M31.05.12'!G19+'LL31.05.12'!H19</f>
        <v>16135692</v>
      </c>
      <c r="H18" s="8">
        <f>'M31.05.12'!S19+'WLL31.05.12'!I19+'LL31.05.12'!I19</f>
        <v>8463438</v>
      </c>
      <c r="I18" s="36">
        <f>'M31.05.12'!I19</f>
        <v>6854983</v>
      </c>
      <c r="J18" s="36">
        <f>G18-D18</f>
        <v>7431407</v>
      </c>
      <c r="K18" s="108">
        <f>J18/D18</f>
        <v>0.8537642092371746</v>
      </c>
      <c r="L18" s="8">
        <f>'LL31.05.12'!J19+'WLL31.05.12'!J19</f>
        <v>7451088</v>
      </c>
      <c r="M18" s="36">
        <f>'M31.05.12'!N19</f>
        <v>5790809</v>
      </c>
      <c r="N18" s="36">
        <f>'M31.05.12'!K19</f>
        <v>1263632</v>
      </c>
      <c r="O18" s="36">
        <f>'M31.05.12'!V19</f>
        <v>2165689</v>
      </c>
      <c r="P18" s="36">
        <f>'M31.05.12'!W19</f>
        <v>8396</v>
      </c>
      <c r="Q18" s="36">
        <f>+'WLL31.05.12'!L19+'LL31.05.12'!L19</f>
        <v>2263223</v>
      </c>
      <c r="R18" s="36"/>
      <c r="S18" s="36"/>
      <c r="T18" s="36">
        <f t="shared" si="1"/>
        <v>50396950</v>
      </c>
      <c r="U18" s="36">
        <f t="shared" si="0"/>
        <v>59101235</v>
      </c>
      <c r="V18" s="142">
        <f>D18/U18*100</f>
        <v>14.727754843024854</v>
      </c>
      <c r="W18" s="59">
        <f t="shared" si="4"/>
        <v>0.9578950979558905</v>
      </c>
      <c r="X18" s="61">
        <f t="shared" si="5"/>
        <v>61699.06822377487</v>
      </c>
      <c r="Y18" s="36">
        <f t="shared" si="2"/>
        <v>61699.06822377487</v>
      </c>
      <c r="Z18" s="60">
        <v>22945.960208165347</v>
      </c>
      <c r="AA18" s="60">
        <v>38753.10801560953</v>
      </c>
      <c r="AC18" s="76">
        <v>22097.999999999985</v>
      </c>
      <c r="AD18" s="76">
        <v>37320.99999999997</v>
      </c>
      <c r="AO18">
        <v>16.530629255472277</v>
      </c>
    </row>
    <row r="19" spans="1:41" ht="15">
      <c r="A19" s="5">
        <v>12</v>
      </c>
      <c r="B19" s="6" t="s">
        <v>32</v>
      </c>
      <c r="C19" s="107">
        <v>1</v>
      </c>
      <c r="D19" s="36">
        <f>'M31.05.12'!D20+'WLL31.05.12'!F20+'LL31.05.12'!D20</f>
        <v>10313068</v>
      </c>
      <c r="E19" s="58"/>
      <c r="F19" s="36">
        <f t="shared" si="3"/>
        <v>10313068</v>
      </c>
      <c r="G19" s="8">
        <f>'M31.05.12'!G20+'LL31.05.12'!H20</f>
        <v>3658680</v>
      </c>
      <c r="H19" s="36">
        <f>'M31.05.12'!S20+'WLL31.05.12'!I20+'LL31.05.12'!I20</f>
        <v>4413877</v>
      </c>
      <c r="I19" s="36">
        <f>'M31.05.12'!I20</f>
        <v>5978008</v>
      </c>
      <c r="J19" s="36"/>
      <c r="K19" s="36"/>
      <c r="L19" s="8">
        <f>'LL31.05.12'!J20+'WLL31.05.12'!J20</f>
        <v>2419143</v>
      </c>
      <c r="M19" s="36">
        <f>'M31.05.12'!N20</f>
        <v>7540664</v>
      </c>
      <c r="N19" s="36">
        <f>'M31.05.12'!K20</f>
        <v>1852675</v>
      </c>
      <c r="O19" s="36">
        <f>'M31.05.12'!V20</f>
        <v>742113</v>
      </c>
      <c r="P19" s="36">
        <f>'M31.05.12'!W20</f>
        <v>150651</v>
      </c>
      <c r="Q19" s="36">
        <f>+'WLL31.05.12'!L20+'LL31.05.12'!L20</f>
        <v>611582</v>
      </c>
      <c r="R19" s="36"/>
      <c r="S19" s="36"/>
      <c r="T19" s="36">
        <f t="shared" si="1"/>
        <v>27367393</v>
      </c>
      <c r="U19" s="36">
        <f t="shared" si="0"/>
        <v>37680461</v>
      </c>
      <c r="V19" s="142">
        <f>D19/U19*100</f>
        <v>27.369803145455148</v>
      </c>
      <c r="W19" s="59">
        <f t="shared" si="4"/>
        <v>1.1293077308491093</v>
      </c>
      <c r="X19" s="61">
        <f t="shared" si="5"/>
        <v>33365.98162811533</v>
      </c>
      <c r="Y19" s="36">
        <f t="shared" si="2"/>
        <v>33365.98162811533</v>
      </c>
      <c r="Z19" s="60">
        <v>8525.716775612707</v>
      </c>
      <c r="AA19" s="60">
        <v>24840.264852502627</v>
      </c>
      <c r="AC19" s="76">
        <v>8850.999999999993</v>
      </c>
      <c r="AD19" s="76">
        <v>25788.000000000015</v>
      </c>
      <c r="AO19">
        <v>24.81916077826601</v>
      </c>
    </row>
    <row r="20" spans="1:41" ht="15">
      <c r="A20" s="5">
        <v>13</v>
      </c>
      <c r="B20" s="6" t="s">
        <v>33</v>
      </c>
      <c r="C20" s="88">
        <v>4</v>
      </c>
      <c r="D20" s="36">
        <f>'M31.05.12'!D21+'WLL31.05.12'!F21+'LL31.05.12'!D21</f>
        <v>5653568</v>
      </c>
      <c r="E20" s="58"/>
      <c r="F20" s="36">
        <f t="shared" si="3"/>
        <v>5653568</v>
      </c>
      <c r="G20" s="87">
        <f>'M31.05.12'!G21+'LL31.05.12'!H21</f>
        <v>10160011</v>
      </c>
      <c r="H20" s="87">
        <f>'M31.05.12'!S21+'WLL31.05.12'!I21+'LL31.05.12'!I21</f>
        <v>12924416</v>
      </c>
      <c r="I20" s="36">
        <f>'M31.05.12'!I21</f>
        <v>4247390</v>
      </c>
      <c r="J20" s="36">
        <f>H20-D20</f>
        <v>7270848</v>
      </c>
      <c r="K20" s="108">
        <f>J20/D20</f>
        <v>1.2860635973601096</v>
      </c>
      <c r="L20" s="8">
        <f>'LL31.05.12'!J21+'WLL31.05.12'!J21</f>
        <v>4842667</v>
      </c>
      <c r="M20" s="87">
        <f>'M31.05.12'!N21</f>
        <v>14330482</v>
      </c>
      <c r="N20" s="36">
        <f>'M31.05.12'!K21</f>
        <v>1012868</v>
      </c>
      <c r="O20" s="36">
        <f>'M31.05.12'!V21</f>
        <v>1158</v>
      </c>
      <c r="P20" s="36">
        <f>'M31.05.12'!W21</f>
        <v>1264621</v>
      </c>
      <c r="Q20" s="36">
        <f>+'WLL31.05.12'!L21+'LL31.05.12'!L21</f>
        <v>2542</v>
      </c>
      <c r="R20" s="36"/>
      <c r="S20" s="36"/>
      <c r="T20" s="36">
        <f t="shared" si="1"/>
        <v>48786155</v>
      </c>
      <c r="U20" s="36">
        <f t="shared" si="0"/>
        <v>54439723</v>
      </c>
      <c r="V20" s="142">
        <f>D20/U20*100</f>
        <v>10.385005081675379</v>
      </c>
      <c r="W20" s="59">
        <f t="shared" si="4"/>
        <v>0.546508992089294</v>
      </c>
      <c r="X20" s="61">
        <f>Y20+Y12</f>
        <v>99613.59060512054</v>
      </c>
      <c r="Y20" s="36">
        <f>Z20+AA20</f>
        <v>73641.78394008716</v>
      </c>
      <c r="Z20" s="60">
        <v>20385.10656269506</v>
      </c>
      <c r="AA20" s="60">
        <v>53256.67737739211</v>
      </c>
      <c r="AC20" s="76">
        <v>19986.000000000015</v>
      </c>
      <c r="AD20" s="76">
        <v>52213.99999999997</v>
      </c>
      <c r="AO20">
        <v>19.589158143343912</v>
      </c>
    </row>
    <row r="21" spans="1:41" ht="15">
      <c r="A21" s="5">
        <v>14</v>
      </c>
      <c r="B21" s="6" t="s">
        <v>34</v>
      </c>
      <c r="C21" s="88">
        <v>6</v>
      </c>
      <c r="D21" s="36">
        <f>'M31.05.12'!D22+'WLL31.05.12'!F22+'LL31.05.12'!D22</f>
        <v>8182930</v>
      </c>
      <c r="E21" s="58"/>
      <c r="F21" s="36">
        <f t="shared" si="3"/>
        <v>8182930</v>
      </c>
      <c r="G21" s="87">
        <f>'M31.05.12'!G22+'LL31.05.12'!H22</f>
        <v>10197422</v>
      </c>
      <c r="H21" s="87">
        <f>'M31.05.12'!S22+'WLL31.05.12'!I22+'LL31.05.12'!I22</f>
        <v>11425171</v>
      </c>
      <c r="I21" s="87">
        <f>'M31.05.12'!I22</f>
        <v>13178400</v>
      </c>
      <c r="J21" s="36"/>
      <c r="K21" s="36"/>
      <c r="L21" s="87">
        <f>'LL31.05.12'!J22+'WLL31.05.12'!J22</f>
        <v>8609158</v>
      </c>
      <c r="M21" s="87">
        <f>'M31.05.12'!N22</f>
        <v>15294250</v>
      </c>
      <c r="N21" s="36">
        <f>'M31.05.12'!K22</f>
        <v>1116543</v>
      </c>
      <c r="O21" s="36">
        <f>'M31.05.12'!V22</f>
        <v>4887291</v>
      </c>
      <c r="P21" s="36">
        <f>'M31.05.12'!W22</f>
        <v>8821</v>
      </c>
      <c r="Q21" s="36">
        <f>+'WLL31.05.12'!L22+'LL31.05.12'!L22</f>
        <v>733675</v>
      </c>
      <c r="R21" s="36"/>
      <c r="S21" s="36"/>
      <c r="T21" s="36">
        <f t="shared" si="1"/>
        <v>65450731</v>
      </c>
      <c r="U21" s="36">
        <f t="shared" si="0"/>
        <v>73633661</v>
      </c>
      <c r="V21" s="142">
        <f>D21/U21*100</f>
        <v>11.113028863253179</v>
      </c>
      <c r="W21" s="59">
        <f t="shared" si="4"/>
        <v>0.8086786444757035</v>
      </c>
      <c r="X21" s="61">
        <f t="shared" si="5"/>
        <v>91054.29147042637</v>
      </c>
      <c r="Y21" s="36">
        <f t="shared" si="2"/>
        <v>91054.29147042637</v>
      </c>
      <c r="Z21" s="60">
        <v>31378.882990001395</v>
      </c>
      <c r="AA21" s="60">
        <v>59675.40848042498</v>
      </c>
      <c r="AC21" s="76">
        <v>32229.454713109284</v>
      </c>
      <c r="AD21" s="76">
        <v>61292.99999999997</v>
      </c>
      <c r="AO21">
        <v>22.792939248855358</v>
      </c>
    </row>
    <row r="22" spans="1:41" ht="15">
      <c r="A22" s="5">
        <v>15</v>
      </c>
      <c r="B22" s="6" t="s">
        <v>35</v>
      </c>
      <c r="C22" s="88">
        <v>3</v>
      </c>
      <c r="D22" s="36">
        <f>'M31.05.12'!D23+'WLL31.05.12'!F23+'LL31.05.12'!D23</f>
        <v>1909613</v>
      </c>
      <c r="E22" s="58"/>
      <c r="F22" s="36">
        <f t="shared" si="3"/>
        <v>1909613</v>
      </c>
      <c r="G22" s="87">
        <f>'M31.05.12'!G23+'LL31.05.12'!H23</f>
        <v>2423281</v>
      </c>
      <c r="H22" s="36">
        <f>'M31.05.12'!S23+'WLL31.05.12'!I23+'LL31.05.12'!I23</f>
        <v>984146</v>
      </c>
      <c r="I22" s="36">
        <f>'M31.05.12'!I23</f>
        <v>979593</v>
      </c>
      <c r="J22" s="36"/>
      <c r="K22" s="36"/>
      <c r="L22" s="8">
        <f>'LL31.05.12'!J23+'WLL31.05.12'!J23</f>
        <v>77204</v>
      </c>
      <c r="M22" s="36">
        <f>'M31.05.12'!N23</f>
        <v>218076</v>
      </c>
      <c r="N22" s="87">
        <f>'M31.05.12'!K23</f>
        <v>2418523</v>
      </c>
      <c r="O22" s="36">
        <f>'M31.05.12'!V23</f>
        <v>72</v>
      </c>
      <c r="P22" s="36">
        <f>'M31.05.12'!W23</f>
        <v>0</v>
      </c>
      <c r="Q22" s="36">
        <f>+'WLL31.05.12'!L23+'LL31.05.12'!L23</f>
        <v>172</v>
      </c>
      <c r="R22" s="36"/>
      <c r="S22" s="36"/>
      <c r="T22" s="36">
        <f t="shared" si="1"/>
        <v>7101067</v>
      </c>
      <c r="U22" s="36">
        <f t="shared" si="0"/>
        <v>9010680</v>
      </c>
      <c r="V22" s="142">
        <f>D22/U22*100</f>
        <v>21.192773464377826</v>
      </c>
      <c r="W22" s="59">
        <f t="shared" si="4"/>
        <v>0.6448561086714933</v>
      </c>
      <c r="X22" s="61">
        <f>Y22+Y23</f>
        <v>13973.1637474342</v>
      </c>
      <c r="Y22" s="36">
        <f t="shared" si="2"/>
        <v>7842.258000086961</v>
      </c>
      <c r="Z22" s="60">
        <v>1907.2250156267282</v>
      </c>
      <c r="AA22" s="60">
        <v>5935.032984460233</v>
      </c>
      <c r="AB22" s="95"/>
      <c r="AC22" s="76">
        <v>1760.999999999999</v>
      </c>
      <c r="AD22" s="76">
        <v>5479.999999999996</v>
      </c>
      <c r="AO22">
        <v>16.756790661203468</v>
      </c>
    </row>
    <row r="23" spans="1:41" ht="15" customHeight="1">
      <c r="A23" s="5">
        <v>16</v>
      </c>
      <c r="B23" s="6" t="s">
        <v>36</v>
      </c>
      <c r="C23" s="107"/>
      <c r="D23" s="36">
        <f>'M31.05.12'!D24+'WLL31.05.12'!F24+'LL31.05.12'!D24</f>
        <v>0</v>
      </c>
      <c r="E23" s="58"/>
      <c r="F23" s="36">
        <f t="shared" si="3"/>
        <v>0</v>
      </c>
      <c r="G23" s="8">
        <f>'M31.05.12'!G24+'LL31.05.12'!H24</f>
        <v>0</v>
      </c>
      <c r="H23" s="36">
        <f>'M31.05.12'!S24+'WLL31.05.12'!I24+'LL31.05.12'!I24</f>
        <v>0</v>
      </c>
      <c r="I23" s="36">
        <f>'M31.05.12'!I24</f>
        <v>0</v>
      </c>
      <c r="J23" s="36"/>
      <c r="K23" s="36"/>
      <c r="L23" s="8">
        <f>'LL31.05.12'!J24+'WLL31.05.12'!J24</f>
        <v>0</v>
      </c>
      <c r="M23" s="36">
        <f>'M31.05.12'!N24</f>
        <v>0</v>
      </c>
      <c r="N23" s="36">
        <f>'M31.05.12'!K24</f>
        <v>0</v>
      </c>
      <c r="O23" s="36">
        <f>'M31.05.12'!V24</f>
        <v>0</v>
      </c>
      <c r="P23" s="36">
        <f>'M31.05.12'!W24</f>
        <v>0</v>
      </c>
      <c r="Q23" s="36">
        <f>+'WLL31.05.12'!L24+'LL31.05.12'!L24</f>
        <v>0</v>
      </c>
      <c r="R23" s="36"/>
      <c r="S23" s="36"/>
      <c r="T23" s="36">
        <f t="shared" si="1"/>
        <v>0</v>
      </c>
      <c r="U23" s="36">
        <f t="shared" si="0"/>
        <v>0</v>
      </c>
      <c r="V23" s="142"/>
      <c r="W23" s="59" t="e">
        <f t="shared" si="4"/>
        <v>#DIV/0!</v>
      </c>
      <c r="X23" s="61"/>
      <c r="Y23" s="36">
        <f t="shared" si="2"/>
        <v>6130.905747347239</v>
      </c>
      <c r="Z23" s="60">
        <v>1457.6256802920195</v>
      </c>
      <c r="AA23" s="60">
        <v>4673.28006705522</v>
      </c>
      <c r="AC23" s="76">
        <v>1412.000000000001</v>
      </c>
      <c r="AD23" s="76">
        <v>4527</v>
      </c>
      <c r="AO23">
        <v>14.95800929070746</v>
      </c>
    </row>
    <row r="24" spans="1:41" ht="15">
      <c r="A24" s="5">
        <v>17</v>
      </c>
      <c r="B24" s="6" t="s">
        <v>37</v>
      </c>
      <c r="C24" s="88">
        <v>2</v>
      </c>
      <c r="D24" s="36">
        <f>'M31.05.12'!D25+'WLL31.05.12'!F25+'LL31.05.12'!D25</f>
        <v>4845257</v>
      </c>
      <c r="E24" s="58"/>
      <c r="F24" s="36">
        <f t="shared" si="3"/>
        <v>4845257</v>
      </c>
      <c r="G24" s="87">
        <f>'M31.05.12'!G25+'LL31.05.12'!H25</f>
        <v>6529593</v>
      </c>
      <c r="H24" s="8">
        <f>'M31.05.12'!S25+'WLL31.05.12'!I25+'LL31.05.12'!I25</f>
        <v>4657735</v>
      </c>
      <c r="I24" s="36">
        <f>'M31.05.12'!I25</f>
        <v>2648169</v>
      </c>
      <c r="J24" s="36"/>
      <c r="K24" s="36"/>
      <c r="L24" s="8">
        <f>'LL31.05.12'!J25+'WLL31.05.12'!J25</f>
        <v>2508972</v>
      </c>
      <c r="M24" s="36">
        <f>'M31.05.12'!N25</f>
        <v>1054471</v>
      </c>
      <c r="N24" s="36">
        <f>'M31.05.12'!K25</f>
        <v>2843453</v>
      </c>
      <c r="O24" s="36">
        <f>'M31.05.12'!V25</f>
        <v>1563893</v>
      </c>
      <c r="P24" s="36">
        <f>'M31.05.12'!W25</f>
        <v>10673</v>
      </c>
      <c r="Q24" s="36">
        <f>+'WLL31.05.12'!L25+'LL31.05.12'!L25</f>
        <v>661</v>
      </c>
      <c r="R24" s="36"/>
      <c r="S24" s="36"/>
      <c r="T24" s="36">
        <f t="shared" si="1"/>
        <v>21817620</v>
      </c>
      <c r="U24" s="36">
        <f t="shared" si="0"/>
        <v>26662877</v>
      </c>
      <c r="V24" s="142">
        <f>D24/U24*100</f>
        <v>18.172296260452313</v>
      </c>
      <c r="W24" s="59">
        <f t="shared" si="4"/>
        <v>0.6309391818817002</v>
      </c>
      <c r="X24" s="61">
        <f t="shared" si="5"/>
        <v>42259.02870777684</v>
      </c>
      <c r="Y24" s="36">
        <f t="shared" si="2"/>
        <v>42259.02870777684</v>
      </c>
      <c r="Z24" s="60">
        <v>7084.9983835958565</v>
      </c>
      <c r="AA24" s="60">
        <v>35174.03032418098</v>
      </c>
      <c r="AC24" s="76">
        <v>6831.999999999996</v>
      </c>
      <c r="AD24" s="76">
        <v>33918</v>
      </c>
      <c r="AO24">
        <v>21.103988171760818</v>
      </c>
    </row>
    <row r="25" spans="1:41" ht="15">
      <c r="A25" s="5">
        <v>18</v>
      </c>
      <c r="B25" s="6" t="s">
        <v>38</v>
      </c>
      <c r="C25" s="88">
        <v>3</v>
      </c>
      <c r="D25" s="36">
        <f>'M31.05.12'!D26+'WLL31.05.12'!F26+'LL31.05.12'!D26</f>
        <v>5401770</v>
      </c>
      <c r="E25" s="58"/>
      <c r="F25" s="36">
        <f t="shared" si="3"/>
        <v>5401770</v>
      </c>
      <c r="G25" s="87">
        <f>'M31.05.12'!G26+'LL31.05.12'!H26</f>
        <v>7087731</v>
      </c>
      <c r="H25" s="36">
        <f>'M31.05.12'!S26+'WLL31.05.12'!I26+'LL31.05.12'!I26</f>
        <v>4128152</v>
      </c>
      <c r="I25" s="36">
        <f>'M31.05.12'!I26</f>
        <v>4568041</v>
      </c>
      <c r="J25" s="36"/>
      <c r="K25" s="36"/>
      <c r="L25" s="8">
        <f>'LL31.05.12'!J26+'WLL31.05.12'!J26</f>
        <v>3137983</v>
      </c>
      <c r="M25" s="87">
        <f>'M31.05.12'!N26</f>
        <v>5596731</v>
      </c>
      <c r="N25" s="36">
        <f>'M31.05.12'!K26</f>
        <v>968341</v>
      </c>
      <c r="O25" s="36">
        <f>'M31.05.12'!V26</f>
        <v>1126</v>
      </c>
      <c r="P25" s="36">
        <f>'M31.05.12'!W26</f>
        <v>0</v>
      </c>
      <c r="Q25" s="36">
        <f>+'WLL31.05.12'!L26+'LL31.05.12'!L26</f>
        <v>968</v>
      </c>
      <c r="R25" s="36">
        <f>'WLL31.05.12'!K26+'LL31.05.12'!K26</f>
        <v>1716317</v>
      </c>
      <c r="S25" s="36"/>
      <c r="T25" s="36">
        <f t="shared" si="1"/>
        <v>27205390</v>
      </c>
      <c r="U25" s="36">
        <f t="shared" si="0"/>
        <v>32607160</v>
      </c>
      <c r="V25" s="142">
        <f>D25/U25*100</f>
        <v>16.56620815796285</v>
      </c>
      <c r="W25" s="59">
        <f t="shared" si="4"/>
        <v>1.1255953865263817</v>
      </c>
      <c r="X25" s="61">
        <f>Y25</f>
        <v>28968.81098689165</v>
      </c>
      <c r="Y25" s="36">
        <f t="shared" si="2"/>
        <v>28968.81098689165</v>
      </c>
      <c r="Z25" s="62">
        <v>11912.473346134551</v>
      </c>
      <c r="AA25" s="62">
        <v>17056.3376407571</v>
      </c>
      <c r="AC25" s="76">
        <v>11972.999999999993</v>
      </c>
      <c r="AD25" s="76">
        <v>17143</v>
      </c>
      <c r="AO25">
        <v>15.008714246162974</v>
      </c>
    </row>
    <row r="26" spans="1:41" ht="15">
      <c r="A26" s="5">
        <v>19</v>
      </c>
      <c r="B26" s="6" t="s">
        <v>39</v>
      </c>
      <c r="C26" s="88">
        <v>4</v>
      </c>
      <c r="D26" s="36">
        <f>'M31.05.12'!D27+'WLL31.05.12'!F27+'LL31.05.12'!D27</f>
        <v>6690691</v>
      </c>
      <c r="E26" s="58"/>
      <c r="F26" s="36">
        <f t="shared" si="3"/>
        <v>6690691</v>
      </c>
      <c r="G26" s="87">
        <f>'M31.05.12'!G27+'LL31.05.12'!H27</f>
        <v>14718545</v>
      </c>
      <c r="H26" s="87">
        <f>'M31.05.12'!S27+'WLL31.05.12'!I27+'LL31.05.12'!I27</f>
        <v>7364644</v>
      </c>
      <c r="I26" s="87">
        <f>'M31.05.12'!I27</f>
        <v>9230201</v>
      </c>
      <c r="J26" s="36">
        <f>G26-D26</f>
        <v>8027854</v>
      </c>
      <c r="K26" s="108">
        <f>J26/D26</f>
        <v>1.199854245249108</v>
      </c>
      <c r="L26" s="8">
        <f>'LL31.05.12'!J27+'WLL31.05.12'!J27</f>
        <v>3671801</v>
      </c>
      <c r="M26" s="36">
        <f>'M31.05.12'!N27</f>
        <v>4383118</v>
      </c>
      <c r="N26" s="36">
        <f>'M31.05.12'!K27</f>
        <v>2034203</v>
      </c>
      <c r="O26" s="36">
        <f>'M31.05.12'!V27</f>
        <v>1056</v>
      </c>
      <c r="P26" s="36">
        <f>'M31.05.12'!W27</f>
        <v>8443</v>
      </c>
      <c r="Q26" s="36">
        <f>+'WLL31.05.12'!L27+'LL31.05.12'!L27</f>
        <v>2561777</v>
      </c>
      <c r="R26" s="36"/>
      <c r="S26" s="36"/>
      <c r="T26" s="36">
        <f t="shared" si="1"/>
        <v>43973788</v>
      </c>
      <c r="U26" s="36">
        <f t="shared" si="0"/>
        <v>50664479</v>
      </c>
      <c r="V26" s="142">
        <f>D26/U26*100</f>
        <v>13.205881382891551</v>
      </c>
      <c r="W26" s="59">
        <f t="shared" si="4"/>
        <v>0.7269564381189648</v>
      </c>
      <c r="X26" s="61">
        <f t="shared" si="5"/>
        <v>69693.96836362961</v>
      </c>
      <c r="Y26" s="36">
        <f t="shared" si="2"/>
        <v>69693.96836362961</v>
      </c>
      <c r="Z26" s="60">
        <v>16660.58819130552</v>
      </c>
      <c r="AA26" s="60">
        <v>53033.38017232409</v>
      </c>
      <c r="AC26" s="76">
        <v>16214.999999999993</v>
      </c>
      <c r="AD26" s="76">
        <v>51615.00000000003</v>
      </c>
      <c r="AF26" s="86"/>
      <c r="AO26">
        <v>12.587224104140947</v>
      </c>
    </row>
    <row r="27" spans="1:41" ht="15">
      <c r="A27" s="5">
        <v>20</v>
      </c>
      <c r="B27" s="6" t="s">
        <v>40</v>
      </c>
      <c r="C27" s="88">
        <v>4</v>
      </c>
      <c r="D27" s="36">
        <f>'M31.05.12'!D28+'WLL31.05.12'!F28+'LL31.05.12'!D28</f>
        <v>9524995</v>
      </c>
      <c r="E27" s="58"/>
      <c r="F27" s="36">
        <f t="shared" si="3"/>
        <v>9524995</v>
      </c>
      <c r="G27" s="87">
        <f>'M31.05.12'!G28+'LL31.05.12'!H28</f>
        <v>10276705</v>
      </c>
      <c r="H27" s="36">
        <f>'M31.05.12'!S28+'WLL31.05.12'!I28+'LL31.05.12'!I28</f>
        <v>7680922</v>
      </c>
      <c r="I27" s="87">
        <f>'M31.05.12'!I28</f>
        <v>10206037</v>
      </c>
      <c r="J27" s="36"/>
      <c r="K27" s="36"/>
      <c r="L27" s="8">
        <f>'LL31.05.12'!J28+'WLL31.05.12'!J28</f>
        <v>3676992</v>
      </c>
      <c r="M27" s="36">
        <f>'M31.05.12'!N28</f>
        <v>2179223</v>
      </c>
      <c r="N27" s="87">
        <f>'M31.05.12'!K28</f>
        <v>18536856</v>
      </c>
      <c r="O27" s="36">
        <f>'M31.05.12'!V28</f>
        <v>2371433</v>
      </c>
      <c r="P27" s="36">
        <f>'M31.05.12'!W28</f>
        <v>1341291</v>
      </c>
      <c r="Q27" s="36">
        <f>+'WLL31.05.12'!L28+'LL31.05.12'!L28</f>
        <v>1636223</v>
      </c>
      <c r="R27" s="36"/>
      <c r="S27" s="36"/>
      <c r="T27" s="36">
        <f t="shared" si="1"/>
        <v>57905682</v>
      </c>
      <c r="U27" s="36">
        <f t="shared" si="0"/>
        <v>67430677</v>
      </c>
      <c r="V27" s="142">
        <f>D27/U27*100</f>
        <v>14.125610810640385</v>
      </c>
      <c r="W27" s="59">
        <f t="shared" si="4"/>
        <v>1.082692852659178</v>
      </c>
      <c r="X27" s="61">
        <f t="shared" si="5"/>
        <v>62280.52289657682</v>
      </c>
      <c r="Y27" s="36">
        <f t="shared" si="2"/>
        <v>62280.52289657682</v>
      </c>
      <c r="Z27" s="60">
        <v>28740.225188573848</v>
      </c>
      <c r="AA27" s="60">
        <v>33540.297708002974</v>
      </c>
      <c r="AC27" s="76">
        <v>28884.322622685115</v>
      </c>
      <c r="AD27" s="76">
        <v>31167.000000000015</v>
      </c>
      <c r="AE27">
        <f>Z27/Z34*AC34</f>
        <v>28002.873530356443</v>
      </c>
      <c r="AG27" s="86">
        <f>AC27-AE27</f>
        <v>881.4490923286721</v>
      </c>
      <c r="AJ27">
        <v>26706.5786431153</v>
      </c>
      <c r="AL27">
        <v>2177.7439795698156</v>
      </c>
      <c r="AO27">
        <v>17.403789555135774</v>
      </c>
    </row>
    <row r="28" spans="1:41" ht="15" customHeight="1">
      <c r="A28" s="5">
        <v>21</v>
      </c>
      <c r="B28" s="6" t="s">
        <v>41</v>
      </c>
      <c r="C28" s="107"/>
      <c r="D28" s="36">
        <f>'M31.05.12'!D29+'WLL31.05.12'!F29+'LL31.05.12'!D29</f>
        <v>0</v>
      </c>
      <c r="E28" s="58"/>
      <c r="F28" s="36">
        <f t="shared" si="3"/>
        <v>0</v>
      </c>
      <c r="G28" s="8">
        <f>'M31.05.12'!G29+'LL31.05.12'!H29</f>
        <v>0</v>
      </c>
      <c r="H28" s="36">
        <f>'M31.05.12'!S29+'WLL31.05.12'!I29+'LL31.05.12'!I29</f>
        <v>0</v>
      </c>
      <c r="I28" s="36">
        <f>'M31.05.12'!I29</f>
        <v>0</v>
      </c>
      <c r="J28" s="36"/>
      <c r="K28" s="36"/>
      <c r="L28" s="8">
        <f>'LL31.05.12'!J29+'WLL31.05.12'!J29</f>
        <v>0</v>
      </c>
      <c r="M28" s="36">
        <f>'M31.05.12'!N29</f>
        <v>0</v>
      </c>
      <c r="N28" s="36">
        <f>'M31.05.12'!K29</f>
        <v>0</v>
      </c>
      <c r="O28" s="36">
        <f>'M31.05.12'!V29</f>
        <v>0</v>
      </c>
      <c r="P28" s="36">
        <f>'M31.05.12'!W29</f>
        <v>0</v>
      </c>
      <c r="Q28" s="36">
        <f>+'WLL31.05.12'!L29+'LL31.05.12'!L29</f>
        <v>0</v>
      </c>
      <c r="R28" s="36"/>
      <c r="S28" s="36"/>
      <c r="T28" s="36">
        <f t="shared" si="1"/>
        <v>0</v>
      </c>
      <c r="U28" s="36">
        <f t="shared" si="0"/>
        <v>0</v>
      </c>
      <c r="V28" s="142"/>
      <c r="W28" s="59" t="e">
        <f t="shared" si="4"/>
        <v>#DIV/0!</v>
      </c>
      <c r="X28" s="61"/>
      <c r="Y28" s="36">
        <f t="shared" si="2"/>
        <v>10249.709773852584</v>
      </c>
      <c r="Z28" s="60">
        <v>2906.987987756641</v>
      </c>
      <c r="AA28" s="60">
        <v>7342.721786095944</v>
      </c>
      <c r="AC28" s="76">
        <v>2819.999999999998</v>
      </c>
      <c r="AD28" s="76">
        <v>7123</v>
      </c>
      <c r="AO28">
        <v>17.777692701541735</v>
      </c>
    </row>
    <row r="29" spans="1:41" ht="15">
      <c r="A29" s="5">
        <v>22</v>
      </c>
      <c r="B29" s="6" t="s">
        <v>42</v>
      </c>
      <c r="C29" s="88">
        <v>4</v>
      </c>
      <c r="D29" s="36">
        <f>'M31.05.12'!D30+'WLL31.05.12'!F30+'LL31.05.12'!D30</f>
        <v>11155833</v>
      </c>
      <c r="E29" s="58"/>
      <c r="F29" s="36">
        <f t="shared" si="3"/>
        <v>11155833</v>
      </c>
      <c r="G29" s="87">
        <f>'M31.05.12'!G30+'LL31.05.12'!H30</f>
        <v>15194130</v>
      </c>
      <c r="H29" s="87">
        <f>'M31.05.12'!S30+'WLL31.05.12'!I30+'LL31.05.12'!I30</f>
        <v>13149821</v>
      </c>
      <c r="I29" s="87">
        <f>'M31.05.12'!I30</f>
        <v>15399111</v>
      </c>
      <c r="J29" s="36"/>
      <c r="K29" s="36"/>
      <c r="L29" s="8">
        <f>'LL31.05.12'!J30+'WLL31.05.12'!J30</f>
        <v>4779304</v>
      </c>
      <c r="M29" s="36">
        <f>'M31.05.12'!N30</f>
        <v>8063123</v>
      </c>
      <c r="N29" s="36">
        <f>'M31.05.12'!K30</f>
        <v>2152649</v>
      </c>
      <c r="O29" s="36">
        <f>'M31.05.12'!V30</f>
        <v>7633503</v>
      </c>
      <c r="P29" s="36">
        <f>'M31.05.12'!W30</f>
        <v>14882</v>
      </c>
      <c r="Q29" s="36">
        <f>+'WLL31.05.12'!L30+'LL31.05.12'!L30</f>
        <v>585877</v>
      </c>
      <c r="R29" s="36"/>
      <c r="S29" s="36"/>
      <c r="T29" s="36">
        <f t="shared" si="1"/>
        <v>66972400</v>
      </c>
      <c r="U29" s="36">
        <f t="shared" si="0"/>
        <v>78128233</v>
      </c>
      <c r="V29" s="142">
        <f aca="true" t="shared" si="6" ref="V29:V37">D29/U29*100</f>
        <v>14.278875345868888</v>
      </c>
      <c r="W29" s="59">
        <f t="shared" si="4"/>
        <v>0.5704849324232817</v>
      </c>
      <c r="X29" s="61">
        <f t="shared" si="5"/>
        <v>136950.56356375656</v>
      </c>
      <c r="Y29" s="36">
        <f t="shared" si="2"/>
        <v>136950.56356375656</v>
      </c>
      <c r="Z29" s="62">
        <v>23215.660424935275</v>
      </c>
      <c r="AA29" s="62">
        <v>113734.90313882129</v>
      </c>
      <c r="AB29" s="24"/>
      <c r="AC29" s="76">
        <v>44060.00000000003</v>
      </c>
      <c r="AD29" s="76">
        <v>156704</v>
      </c>
      <c r="AE29" s="76">
        <f>Z29/(Z29+Z30)*AC29</f>
        <v>22860.453294800955</v>
      </c>
      <c r="AF29">
        <f>AA29/(AA29+AA30)*AD29</f>
        <v>113044.14559246818</v>
      </c>
      <c r="AJ29">
        <v>23369.330574472053</v>
      </c>
      <c r="AK29">
        <v>114487.74235394527</v>
      </c>
      <c r="AO29">
        <v>17.342870722304156</v>
      </c>
    </row>
    <row r="30" spans="1:41" ht="15">
      <c r="A30" s="5">
        <v>23</v>
      </c>
      <c r="B30" s="6" t="s">
        <v>43</v>
      </c>
      <c r="C30" s="88">
        <v>5</v>
      </c>
      <c r="D30" s="36">
        <f>'M31.05.12'!D31+'WLL31.05.12'!F31+'LL31.05.12'!D31</f>
        <v>5616678</v>
      </c>
      <c r="E30" s="58"/>
      <c r="F30" s="36">
        <f t="shared" si="3"/>
        <v>5616678</v>
      </c>
      <c r="G30" s="87">
        <f>'M31.05.12'!G31+'LL31.05.12'!H31</f>
        <v>6733228</v>
      </c>
      <c r="H30" s="87">
        <f>'M31.05.12'!S31+'WLL31.05.12'!I31+'LL31.05.12'!I31</f>
        <v>10385762</v>
      </c>
      <c r="I30" s="87">
        <f>'M31.05.12'!I31</f>
        <v>9773537</v>
      </c>
      <c r="J30" s="36"/>
      <c r="K30" s="36"/>
      <c r="L30" s="8">
        <f>'LL31.05.12'!J31+'WLL31.05.12'!J31</f>
        <v>4701718</v>
      </c>
      <c r="M30" s="87">
        <f>'M31.05.12'!N31</f>
        <v>10648195</v>
      </c>
      <c r="N30" s="36">
        <f>'M31.05.12'!K31</f>
        <v>2972795</v>
      </c>
      <c r="O30" s="36">
        <f>'M31.05.12'!V31</f>
        <v>5287439</v>
      </c>
      <c r="P30" s="36">
        <f>'M31.05.12'!W31</f>
        <v>6067</v>
      </c>
      <c r="Q30" s="36">
        <f>+'WLL31.05.12'!L31+'LL31.05.12'!L31</f>
        <v>603680</v>
      </c>
      <c r="R30" s="36"/>
      <c r="S30" s="36"/>
      <c r="T30" s="36">
        <f t="shared" si="1"/>
        <v>51112421</v>
      </c>
      <c r="U30" s="36">
        <f t="shared" si="0"/>
        <v>56729099</v>
      </c>
      <c r="V30" s="142">
        <f t="shared" si="6"/>
        <v>9.900876444379982</v>
      </c>
      <c r="W30" s="59">
        <f t="shared" si="4"/>
        <v>0.7493412337753123</v>
      </c>
      <c r="X30" s="61">
        <f>Y30+Y28</f>
        <v>75705.29478831543</v>
      </c>
      <c r="Y30" s="36">
        <f>Z30+AA30</f>
        <v>65455.58501446285</v>
      </c>
      <c r="Z30" s="62">
        <v>21528.94656653143</v>
      </c>
      <c r="AA30" s="62">
        <v>43926.63844793142</v>
      </c>
      <c r="AB30" s="76"/>
      <c r="AC30" s="76">
        <v>10554.608454484804</v>
      </c>
      <c r="AD30" s="76">
        <v>64539.00000000003</v>
      </c>
      <c r="AE30" s="86">
        <f>AC29-AE29</f>
        <v>21199.546705199074</v>
      </c>
      <c r="AF30" s="76">
        <f>AD29-AF29</f>
        <v>43659.85440753182</v>
      </c>
      <c r="AG30" s="76"/>
      <c r="AJ30">
        <v>20690.669425527976</v>
      </c>
      <c r="AK30">
        <v>42216.25764605473</v>
      </c>
      <c r="AO30">
        <v>0</v>
      </c>
    </row>
    <row r="31" spans="1:41" ht="15">
      <c r="A31" s="5">
        <v>24</v>
      </c>
      <c r="B31" s="6" t="s">
        <v>44</v>
      </c>
      <c r="C31" s="88">
        <v>4</v>
      </c>
      <c r="D31" s="36">
        <f>'M31.05.12'!D32+'WLL31.05.12'!F32+'LL31.05.12'!D32</f>
        <v>4254492</v>
      </c>
      <c r="E31" s="58"/>
      <c r="F31" s="36">
        <f t="shared" si="3"/>
        <v>4254492</v>
      </c>
      <c r="G31" s="87">
        <f>'M31.05.12'!G32+'LL31.05.12'!H32</f>
        <v>9228421</v>
      </c>
      <c r="H31" s="87">
        <f>'M31.05.12'!S32+'WLL31.05.12'!I32+'LL31.05.12'!I32</f>
        <v>7838890</v>
      </c>
      <c r="I31" s="87">
        <f>'M31.05.12'!I32</f>
        <v>11766661</v>
      </c>
      <c r="J31" s="36">
        <f>I31-D31</f>
        <v>7512169</v>
      </c>
      <c r="K31" s="108">
        <f>J31/D31</f>
        <v>1.7657029323359874</v>
      </c>
      <c r="L31" s="8">
        <f>'LL31.05.12'!J32+'WLL31.05.12'!J32</f>
        <v>2876370</v>
      </c>
      <c r="M31" s="36">
        <f>'M31.05.12'!N32</f>
        <v>2291189</v>
      </c>
      <c r="N31" s="36">
        <f>'M31.05.12'!K32</f>
        <v>3048179</v>
      </c>
      <c r="O31" s="36">
        <f>'M31.05.12'!V32</f>
        <v>4166621</v>
      </c>
      <c r="P31" s="36">
        <f>'M31.05.12'!W32</f>
        <v>17208</v>
      </c>
      <c r="Q31" s="36">
        <f>+'WLL31.05.12'!L32+'LL31.05.12'!L32</f>
        <v>1928771</v>
      </c>
      <c r="R31" s="36"/>
      <c r="S31" s="36"/>
      <c r="T31" s="36">
        <f t="shared" si="1"/>
        <v>43162310</v>
      </c>
      <c r="U31" s="36">
        <f t="shared" si="0"/>
        <v>47416802</v>
      </c>
      <c r="V31" s="142">
        <f t="shared" si="6"/>
        <v>8.972540999285442</v>
      </c>
      <c r="W31" s="59">
        <f t="shared" si="4"/>
        <v>0.6112355877344935</v>
      </c>
      <c r="X31" s="61">
        <f>Y31+Y8</f>
        <v>77575.32930264648</v>
      </c>
      <c r="Y31" s="36">
        <f t="shared" si="2"/>
        <v>77195.6049684766</v>
      </c>
      <c r="Z31" s="60">
        <v>10850.049712861972</v>
      </c>
      <c r="AA31" s="60">
        <v>66345.55525561463</v>
      </c>
      <c r="AC31" s="76">
        <v>15017.39154551519</v>
      </c>
      <c r="AD31" s="76">
        <v>0</v>
      </c>
      <c r="AO31">
        <v>0</v>
      </c>
    </row>
    <row r="32" spans="1:41" ht="15">
      <c r="A32" s="5">
        <v>25</v>
      </c>
      <c r="B32" s="6" t="s">
        <v>45</v>
      </c>
      <c r="C32" s="88">
        <v>4</v>
      </c>
      <c r="D32" s="36">
        <f>'M31.05.12'!D33+'WLL31.05.12'!F33+'LL31.05.12'!D33</f>
        <v>3383432</v>
      </c>
      <c r="E32" s="58"/>
      <c r="F32" s="36">
        <f t="shared" si="3"/>
        <v>3383432</v>
      </c>
      <c r="G32" s="87">
        <f>'M31.05.12'!G33+'LL31.05.12'!H33</f>
        <v>3986669</v>
      </c>
      <c r="H32" s="87">
        <f>'M31.05.12'!S33+'WLL31.05.12'!I33+'LL31.05.12'!I33</f>
        <v>5683285</v>
      </c>
      <c r="I32" s="87">
        <f>'M31.05.12'!I33</f>
        <v>4270427</v>
      </c>
      <c r="J32" s="36"/>
      <c r="K32" s="36"/>
      <c r="L32" s="8">
        <f>'LL31.05.12'!J33+'WLL31.05.12'!J33</f>
        <v>3105939</v>
      </c>
      <c r="M32" s="36">
        <f>'M31.05.12'!N33</f>
        <v>1338618</v>
      </c>
      <c r="N32" s="36">
        <f>'M31.05.12'!K33</f>
        <v>1860604</v>
      </c>
      <c r="O32" s="36">
        <f>'M31.05.12'!V33</f>
        <v>1894211</v>
      </c>
      <c r="P32" s="36">
        <f>'M31.05.12'!W33</f>
        <v>4096</v>
      </c>
      <c r="Q32" s="36">
        <f>+'WLL31.05.12'!L33+'LL31.05.12'!L33</f>
        <v>893897</v>
      </c>
      <c r="R32" s="36"/>
      <c r="S32" s="36"/>
      <c r="T32" s="36">
        <f t="shared" si="1"/>
        <v>23037746</v>
      </c>
      <c r="U32" s="36">
        <f t="shared" si="0"/>
        <v>26421178</v>
      </c>
      <c r="V32" s="142">
        <f t="shared" si="6"/>
        <v>12.805757563118494</v>
      </c>
      <c r="W32" s="59">
        <f t="shared" si="4"/>
        <v>1.7114419591242538</v>
      </c>
      <c r="X32" s="61">
        <f t="shared" si="5"/>
        <v>15437.96320940953</v>
      </c>
      <c r="Y32" s="36">
        <f t="shared" si="2"/>
        <v>15437.96320940953</v>
      </c>
      <c r="Z32" s="60">
        <v>15437.96320940953</v>
      </c>
      <c r="AA32" s="60">
        <v>0</v>
      </c>
      <c r="AC32" s="76">
        <v>8783.677377314893</v>
      </c>
      <c r="AD32" s="76">
        <v>0</v>
      </c>
      <c r="AG32" s="86">
        <f>AC32+AG27</f>
        <v>9665.126469643565</v>
      </c>
      <c r="AL32">
        <v>10961.421356884708</v>
      </c>
      <c r="AO32">
        <v>15.656343252003001</v>
      </c>
    </row>
    <row r="33" spans="1:30" ht="15">
      <c r="A33" s="5">
        <v>26</v>
      </c>
      <c r="B33" s="6" t="s">
        <v>46</v>
      </c>
      <c r="C33" s="88">
        <v>3</v>
      </c>
      <c r="D33" s="36">
        <f>'M31.05.12'!D34+'WLL31.05.12'!F34+'LL31.05.12'!D34</f>
        <v>2508288</v>
      </c>
      <c r="E33" s="58"/>
      <c r="F33" s="36">
        <f t="shared" si="3"/>
        <v>2508288</v>
      </c>
      <c r="G33" s="87">
        <f>'M31.05.12'!G34+'LL31.05.12'!H34</f>
        <v>3769084</v>
      </c>
      <c r="H33" s="36">
        <f>'M31.05.12'!S34+'WLL31.05.12'!I34+'LL31.05.12'!I34</f>
        <v>1407749</v>
      </c>
      <c r="I33" s="36">
        <f>'M31.05.12'!I34</f>
        <v>2158494</v>
      </c>
      <c r="J33" s="36">
        <f>G33-D33</f>
        <v>1260796</v>
      </c>
      <c r="K33" s="108">
        <f>J33/D33</f>
        <v>0.50265200806287</v>
      </c>
      <c r="L33" s="8">
        <f>'LL31.05.12'!J34+'WLL31.05.12'!J34</f>
        <v>1246057</v>
      </c>
      <c r="M33" s="36">
        <f>'M31.05.12'!N34</f>
        <v>0</v>
      </c>
      <c r="N33" s="87">
        <f>'M31.05.12'!K34</f>
        <v>3603827</v>
      </c>
      <c r="O33" s="36">
        <f>'M31.05.12'!V34</f>
        <v>0</v>
      </c>
      <c r="P33" s="36">
        <f>'M31.05.12'!W34</f>
        <v>0</v>
      </c>
      <c r="Q33" s="36">
        <f>+'WLL31.05.12'!L34+'LL31.05.12'!L34</f>
        <v>0</v>
      </c>
      <c r="R33" s="36"/>
      <c r="S33" s="36"/>
      <c r="T33" s="36">
        <f t="shared" si="1"/>
        <v>12185211</v>
      </c>
      <c r="U33" s="36">
        <f t="shared" si="0"/>
        <v>14693499</v>
      </c>
      <c r="V33" s="142">
        <f t="shared" si="6"/>
        <v>17.070733118095287</v>
      </c>
      <c r="W33" s="59">
        <f t="shared" si="4"/>
        <v>1.2456224966916194</v>
      </c>
      <c r="X33" s="61">
        <f t="shared" si="5"/>
        <v>11796.109205659033</v>
      </c>
      <c r="Y33" s="36">
        <f t="shared" si="2"/>
        <v>11796.109205659033</v>
      </c>
      <c r="Z33" s="60">
        <v>11796.109205659033</v>
      </c>
      <c r="AA33" s="63">
        <v>0</v>
      </c>
      <c r="AC33" s="76"/>
      <c r="AD33" s="76"/>
    </row>
    <row r="34" spans="1:33" ht="15">
      <c r="A34" s="5"/>
      <c r="B34" s="7" t="s">
        <v>47</v>
      </c>
      <c r="C34" s="46">
        <v>4</v>
      </c>
      <c r="D34" s="8">
        <f aca="true" t="shared" si="7" ref="D34:U34">SUM(D8:D33)</f>
        <v>119532793</v>
      </c>
      <c r="E34" s="8">
        <f t="shared" si="7"/>
        <v>0</v>
      </c>
      <c r="F34" s="8">
        <f t="shared" si="7"/>
        <v>119532793</v>
      </c>
      <c r="G34" s="8">
        <f t="shared" si="7"/>
        <v>174526878</v>
      </c>
      <c r="H34" s="8">
        <f t="shared" si="7"/>
        <v>136884776</v>
      </c>
      <c r="I34" s="8">
        <f t="shared" si="7"/>
        <v>137882191</v>
      </c>
      <c r="J34" s="8">
        <f t="shared" si="7"/>
        <v>61048251</v>
      </c>
      <c r="K34" s="8">
        <f t="shared" si="7"/>
        <v>9.836899531463752</v>
      </c>
      <c r="L34" s="8">
        <f t="shared" si="7"/>
        <v>73505685</v>
      </c>
      <c r="M34" s="8">
        <f t="shared" si="7"/>
        <v>108227363</v>
      </c>
      <c r="N34" s="8">
        <f t="shared" si="7"/>
        <v>60391298</v>
      </c>
      <c r="O34" s="8">
        <f t="shared" si="7"/>
        <v>43581722</v>
      </c>
      <c r="P34" s="8">
        <f t="shared" si="7"/>
        <v>5297754</v>
      </c>
      <c r="Q34" s="36">
        <f>SUM(Q8:Q33)</f>
        <v>14559987</v>
      </c>
      <c r="R34" s="36">
        <f t="shared" si="7"/>
        <v>1716317</v>
      </c>
      <c r="S34" s="36"/>
      <c r="T34" s="36">
        <f t="shared" si="1"/>
        <v>756573971</v>
      </c>
      <c r="U34" s="36">
        <f t="shared" si="7"/>
        <v>876106764</v>
      </c>
      <c r="V34" s="142">
        <f t="shared" si="6"/>
        <v>13.643633163412034</v>
      </c>
      <c r="W34" s="94">
        <f t="shared" si="4"/>
        <v>0.7403084315723099</v>
      </c>
      <c r="X34" s="36">
        <f>SUM(X8:X33)</f>
        <v>1183434.8045169143</v>
      </c>
      <c r="Y34" s="36">
        <f>SUM(Y8:Y33)</f>
        <v>1183434.8045169143</v>
      </c>
      <c r="Z34" s="64">
        <f>SUM(Z8:Z33)</f>
        <v>327844.5482127637</v>
      </c>
      <c r="AA34" s="64">
        <f>SUM(AA8:AA33)</f>
        <v>855590.2563041504</v>
      </c>
      <c r="AC34" s="64">
        <f>SUM(AC8:AC33)</f>
        <v>319433.4547131093</v>
      </c>
      <c r="AD34" s="64">
        <f>SUM(AD8:AD33)</f>
        <v>833716.9999999999</v>
      </c>
      <c r="AG34" s="86"/>
    </row>
    <row r="35" spans="1:30" ht="14.25">
      <c r="A35" s="4">
        <v>27</v>
      </c>
      <c r="B35" s="3" t="s">
        <v>48</v>
      </c>
      <c r="C35" s="3"/>
      <c r="D35" s="58"/>
      <c r="E35" s="99">
        <f>'M31.05.12'!E36+'WLL31.05.12'!G36+'LL31.05.12'!E36</f>
        <v>4369151</v>
      </c>
      <c r="F35" s="36">
        <f t="shared" si="3"/>
        <v>4369151</v>
      </c>
      <c r="G35" s="8">
        <f>'M31.05.12'!G36+'LL31.05.12'!H36</f>
        <v>9964424</v>
      </c>
      <c r="H35" s="36">
        <f>'M31.05.12'!S36+'WLL31.05.12'!I36+'LL31.05.12'!I36</f>
        <v>9387767</v>
      </c>
      <c r="I35" s="36">
        <f>'M31.05.12'!I36</f>
        <v>8778280</v>
      </c>
      <c r="J35" s="36"/>
      <c r="K35" s="36"/>
      <c r="L35" s="8">
        <f>'LL31.05.12'!J36+'WLL31.05.12'!J36</f>
        <v>4597125</v>
      </c>
      <c r="M35" s="36">
        <f>'M31.05.12'!N36</f>
        <v>4866369</v>
      </c>
      <c r="N35" s="36">
        <f>'M31.05.12'!K36</f>
        <v>2698712</v>
      </c>
      <c r="O35" s="36">
        <f>'M31.05.12'!V36</f>
        <v>0</v>
      </c>
      <c r="P35" s="36">
        <f>'M31.05.12'!W36</f>
        <v>0</v>
      </c>
      <c r="Q35" s="36">
        <f>+'WLL31.05.12'!L36+'LL31.05.12'!L36</f>
        <v>1198408</v>
      </c>
      <c r="R35" s="36"/>
      <c r="S35" s="36"/>
      <c r="T35" s="36">
        <f t="shared" si="1"/>
        <v>41491085</v>
      </c>
      <c r="U35" s="36">
        <f>F35+T35</f>
        <v>45860236</v>
      </c>
      <c r="V35" s="142">
        <f t="shared" si="6"/>
        <v>0</v>
      </c>
      <c r="W35" s="59">
        <f t="shared" si="4"/>
        <v>2.696652970915005</v>
      </c>
      <c r="X35" s="61">
        <f t="shared" si="5"/>
        <v>17006.35435654114</v>
      </c>
      <c r="Y35" s="36">
        <f t="shared" si="2"/>
        <v>17006.35435654114</v>
      </c>
      <c r="Z35" s="65">
        <v>16229.358165409805</v>
      </c>
      <c r="AA35" s="65">
        <v>776.9961911313313</v>
      </c>
      <c r="AC35" s="76">
        <v>17607.999999999985</v>
      </c>
      <c r="AD35" s="76">
        <v>842.9999999999995</v>
      </c>
    </row>
    <row r="36" spans="1:30" ht="14.25">
      <c r="A36" s="4">
        <v>28</v>
      </c>
      <c r="B36" s="3" t="s">
        <v>49</v>
      </c>
      <c r="C36" s="3"/>
      <c r="D36" s="58"/>
      <c r="E36" s="99">
        <f>'M31.05.12'!E37+'WLL31.05.12'!G37+'LL31.05.12'!E37</f>
        <v>4650245</v>
      </c>
      <c r="F36" s="36">
        <f t="shared" si="3"/>
        <v>4650245</v>
      </c>
      <c r="G36" s="8">
        <f>'M31.05.12'!G37+'LL31.05.12'!H37</f>
        <v>4079687</v>
      </c>
      <c r="H36" s="36">
        <f>'M31.05.12'!S37+'WLL31.05.12'!I37+'LL31.05.12'!I37</f>
        <v>9068436</v>
      </c>
      <c r="I36" s="36">
        <f>'M31.05.12'!I37</f>
        <v>5826799</v>
      </c>
      <c r="J36" s="36"/>
      <c r="K36" s="36"/>
      <c r="L36" s="8">
        <f>'LL31.05.12'!J37+'WLL31.05.12'!J37</f>
        <v>4886415</v>
      </c>
      <c r="M36" s="36">
        <f>'M31.05.12'!N37</f>
        <v>2871872</v>
      </c>
      <c r="N36" s="36">
        <f>'M31.05.12'!K37</f>
        <v>1302414</v>
      </c>
      <c r="O36" s="36">
        <f>'M31.05.12'!V37</f>
        <v>1494773</v>
      </c>
      <c r="P36" s="36">
        <f>'M31.05.12'!W37</f>
        <v>942688</v>
      </c>
      <c r="Q36" s="36">
        <f>+'WLL31.05.12'!L37+'LL31.05.12'!L37</f>
        <v>551888</v>
      </c>
      <c r="R36" s="36"/>
      <c r="S36" s="36">
        <f>'M31.05.12'!X37</f>
        <v>3260585</v>
      </c>
      <c r="T36" s="36">
        <f>G36+H36+L36+I36+M36+N36+S36+R36+Q36+O36+P36</f>
        <v>34285557</v>
      </c>
      <c r="U36" s="36">
        <f>F36+T36</f>
        <v>38935802</v>
      </c>
      <c r="V36" s="142">
        <f t="shared" si="6"/>
        <v>0</v>
      </c>
      <c r="W36" s="59">
        <f t="shared" si="4"/>
        <v>1.6316910442803785</v>
      </c>
      <c r="X36" s="61">
        <f t="shared" si="5"/>
        <v>23862.239200541655</v>
      </c>
      <c r="Y36" s="36">
        <f>Z36+AA36</f>
        <v>23862.239200541655</v>
      </c>
      <c r="Z36" s="65">
        <v>23862.239200541655</v>
      </c>
      <c r="AA36" s="65">
        <v>0</v>
      </c>
      <c r="AC36" s="76">
        <v>20904.545286890716</v>
      </c>
      <c r="AD36" s="76">
        <v>0</v>
      </c>
    </row>
    <row r="37" spans="1:31" ht="15">
      <c r="A37" s="4"/>
      <c r="B37" s="3" t="s">
        <v>50</v>
      </c>
      <c r="C37" s="78">
        <v>4</v>
      </c>
      <c r="D37" s="36">
        <f aca="true" t="shared" si="8" ref="D37:U37">SUM(D34:D36)</f>
        <v>119532793</v>
      </c>
      <c r="E37" s="36">
        <f t="shared" si="8"/>
        <v>9019396</v>
      </c>
      <c r="F37" s="36">
        <f t="shared" si="8"/>
        <v>128552189</v>
      </c>
      <c r="G37" s="36">
        <f t="shared" si="8"/>
        <v>188570989</v>
      </c>
      <c r="H37" s="36">
        <f t="shared" si="8"/>
        <v>155340979</v>
      </c>
      <c r="I37" s="36">
        <f t="shared" si="8"/>
        <v>152487270</v>
      </c>
      <c r="J37" s="36">
        <f t="shared" si="8"/>
        <v>61048251</v>
      </c>
      <c r="K37" s="36">
        <f t="shared" si="8"/>
        <v>9.836899531463752</v>
      </c>
      <c r="L37" s="36">
        <f t="shared" si="8"/>
        <v>82989225</v>
      </c>
      <c r="M37" s="36">
        <f t="shared" si="8"/>
        <v>115965604</v>
      </c>
      <c r="N37" s="36">
        <f t="shared" si="8"/>
        <v>64392424</v>
      </c>
      <c r="O37" s="36">
        <f t="shared" si="8"/>
        <v>45076495</v>
      </c>
      <c r="P37" s="36">
        <f t="shared" si="8"/>
        <v>6240442</v>
      </c>
      <c r="Q37" s="8">
        <f>SUM(Q34:Q36)</f>
        <v>16310283</v>
      </c>
      <c r="R37" s="8">
        <f t="shared" si="8"/>
        <v>1716317</v>
      </c>
      <c r="S37" s="8">
        <f>SUM(S34:S36)</f>
        <v>3260585</v>
      </c>
      <c r="T37" s="36">
        <f t="shared" si="1"/>
        <v>832350613</v>
      </c>
      <c r="U37" s="36">
        <f t="shared" si="8"/>
        <v>960902802</v>
      </c>
      <c r="V37" s="150">
        <f t="shared" si="6"/>
        <v>12.43963413897923</v>
      </c>
      <c r="W37" s="59">
        <f t="shared" si="4"/>
        <v>0.7848567630471633</v>
      </c>
      <c r="X37" s="36">
        <f>SUM(X34:X36)</f>
        <v>1224303.398073997</v>
      </c>
      <c r="Y37" s="36">
        <f t="shared" si="2"/>
        <v>1224303.3980739969</v>
      </c>
      <c r="Z37" s="64">
        <f>Z34+Z35+Z36</f>
        <v>367936.14557871514</v>
      </c>
      <c r="AA37" s="64">
        <f>AA34+AA35+AA36</f>
        <v>856367.2524952817</v>
      </c>
      <c r="AC37" s="64">
        <f>AC34+AC35+AC36</f>
        <v>357946</v>
      </c>
      <c r="AD37" s="64">
        <f>AD34+AD35+AD36</f>
        <v>834559.9999999999</v>
      </c>
      <c r="AE37" s="84">
        <f>AC37+AD37</f>
        <v>1192506</v>
      </c>
    </row>
    <row r="38" spans="1:27" ht="14.25">
      <c r="A38" s="110" t="s">
        <v>51</v>
      </c>
      <c r="B38" s="112"/>
      <c r="C38" s="3"/>
      <c r="D38" s="154">
        <f>D37/U37*100</f>
        <v>12.43963413897923</v>
      </c>
      <c r="E38" s="154">
        <f>E37/U37*100</f>
        <v>0.9386377041702081</v>
      </c>
      <c r="F38" s="154">
        <f>F37/U37</f>
        <v>0.1337827184314944</v>
      </c>
      <c r="G38" s="154">
        <f>G37/U37*100</f>
        <v>19.624356241600385</v>
      </c>
      <c r="H38" s="154">
        <f>H37/U37*100</f>
        <v>16.166149029504027</v>
      </c>
      <c r="I38" s="154">
        <f>I37/U37*100</f>
        <v>15.869166962841263</v>
      </c>
      <c r="J38" s="154"/>
      <c r="K38" s="154"/>
      <c r="L38" s="154">
        <f>L37/U37*100</f>
        <v>8.63658892733669</v>
      </c>
      <c r="M38" s="154">
        <f>M37/U37*100</f>
        <v>12.068401066021659</v>
      </c>
      <c r="N38" s="154">
        <f>N37/U37*100</f>
        <v>6.70124219286021</v>
      </c>
      <c r="O38" s="154">
        <f>O37/U37*100</f>
        <v>4.691056671515461</v>
      </c>
      <c r="P38" s="154">
        <f>P37/U37*100</f>
        <v>0.6494353005331334</v>
      </c>
      <c r="Q38" s="154">
        <f>Q37/U37*100</f>
        <v>1.6973915536568494</v>
      </c>
      <c r="R38" s="154">
        <f>R37/U37*100</f>
        <v>0.17861504789326235</v>
      </c>
      <c r="S38" s="154">
        <f>S37/U37*100</f>
        <v>0.33932516308761895</v>
      </c>
      <c r="T38" s="154">
        <f>T37/U37*100</f>
        <v>86.62172815685057</v>
      </c>
      <c r="U38" s="154">
        <f>U37/U37*100</f>
        <v>100</v>
      </c>
      <c r="V38" s="98"/>
      <c r="Z38" s="24"/>
      <c r="AA38" s="24"/>
    </row>
    <row r="39" spans="1:31" ht="15" thickBot="1">
      <c r="A39" s="104"/>
      <c r="B39" s="80"/>
      <c r="C39" s="104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80"/>
      <c r="Z39" s="24"/>
      <c r="AA39" s="24"/>
      <c r="AE39" s="84"/>
    </row>
    <row r="40" spans="1:31" ht="15">
      <c r="A40" s="126" t="s">
        <v>215</v>
      </c>
      <c r="B40" s="127"/>
      <c r="C40" s="136">
        <v>4</v>
      </c>
      <c r="D40" s="132">
        <v>119978608</v>
      </c>
      <c r="E40" s="123">
        <v>9190136</v>
      </c>
      <c r="F40" s="123">
        <v>129168744</v>
      </c>
      <c r="G40" s="123">
        <v>186560322</v>
      </c>
      <c r="H40" s="123">
        <v>154817876</v>
      </c>
      <c r="I40" s="123">
        <v>151284403</v>
      </c>
      <c r="J40" s="123">
        <v>59191690</v>
      </c>
      <c r="K40" s="123">
        <v>9.488278602511775</v>
      </c>
      <c r="L40" s="123">
        <v>82675821</v>
      </c>
      <c r="M40" s="123">
        <v>114209668</v>
      </c>
      <c r="N40" s="123">
        <v>63586275</v>
      </c>
      <c r="O40" s="123">
        <v>43551640</v>
      </c>
      <c r="P40" s="123">
        <v>6107959</v>
      </c>
      <c r="Q40" s="123">
        <v>16055288</v>
      </c>
      <c r="R40" s="123">
        <v>1627915</v>
      </c>
      <c r="S40" s="123">
        <v>3258921</v>
      </c>
      <c r="T40" s="123">
        <v>821058417</v>
      </c>
      <c r="U40" s="123">
        <v>958027793</v>
      </c>
      <c r="V40" s="151">
        <f>D40/U40*100</f>
        <v>12.523499722726728</v>
      </c>
      <c r="W40" s="95"/>
      <c r="Y40" s="84"/>
      <c r="Z40" s="24"/>
      <c r="AA40" s="24"/>
      <c r="AE40" s="84"/>
    </row>
    <row r="41" spans="1:27" ht="15.75" thickBot="1">
      <c r="A41" s="128" t="s">
        <v>216</v>
      </c>
      <c r="B41" s="125"/>
      <c r="C41" s="4">
        <v>13</v>
      </c>
      <c r="D41" s="124">
        <f>D37-D40</f>
        <v>-445815</v>
      </c>
      <c r="E41" s="124">
        <f aca="true" t="shared" si="9" ref="E41:R41">E37-E40</f>
        <v>-170740</v>
      </c>
      <c r="F41" s="124">
        <f t="shared" si="9"/>
        <v>-616555</v>
      </c>
      <c r="G41" s="124">
        <f t="shared" si="9"/>
        <v>2010667</v>
      </c>
      <c r="H41" s="124">
        <f t="shared" si="9"/>
        <v>523103</v>
      </c>
      <c r="I41" s="124">
        <f t="shared" si="9"/>
        <v>1202867</v>
      </c>
      <c r="J41" s="124">
        <f t="shared" si="9"/>
        <v>1856561</v>
      </c>
      <c r="K41" s="124">
        <f t="shared" si="9"/>
        <v>0.34862092895197705</v>
      </c>
      <c r="L41" s="124">
        <f t="shared" si="9"/>
        <v>313404</v>
      </c>
      <c r="M41" s="124">
        <f t="shared" si="9"/>
        <v>1755936</v>
      </c>
      <c r="N41" s="124">
        <f t="shared" si="9"/>
        <v>806149</v>
      </c>
      <c r="O41" s="124">
        <f>O37-O40</f>
        <v>1524855</v>
      </c>
      <c r="P41" s="124">
        <f>P37-P40</f>
        <v>132483</v>
      </c>
      <c r="Q41" s="124">
        <f>Q37-Q40</f>
        <v>254995</v>
      </c>
      <c r="R41" s="124">
        <f t="shared" si="9"/>
        <v>88402</v>
      </c>
      <c r="S41" s="124">
        <f>S37-S40</f>
        <v>1664</v>
      </c>
      <c r="T41" s="124">
        <f>T37-T40</f>
        <v>11292196</v>
      </c>
      <c r="U41" s="124">
        <f>U37-U40</f>
        <v>2875009</v>
      </c>
      <c r="V41" s="152">
        <f>D41/U41*100</f>
        <v>-15.506560153376912</v>
      </c>
      <c r="W41" s="95"/>
      <c r="X41" s="95">
        <f>V40-V37</f>
        <v>0.08386558374749775</v>
      </c>
      <c r="Z41" s="24"/>
      <c r="AA41" s="24"/>
    </row>
    <row r="42" spans="1:24" ht="15">
      <c r="A42" s="126" t="s">
        <v>197</v>
      </c>
      <c r="B42" s="130"/>
      <c r="C42" s="138">
        <v>4</v>
      </c>
      <c r="D42" s="134">
        <v>120980720</v>
      </c>
      <c r="E42" s="135">
        <v>9299537</v>
      </c>
      <c r="F42" s="135">
        <v>130280257</v>
      </c>
      <c r="G42" s="135">
        <v>184549245</v>
      </c>
      <c r="H42" s="135">
        <v>154315442</v>
      </c>
      <c r="I42" s="135">
        <v>150465330</v>
      </c>
      <c r="J42" s="135">
        <v>58223473</v>
      </c>
      <c r="K42" s="135">
        <v>9.318547005735773</v>
      </c>
      <c r="L42" s="135">
        <v>83187167</v>
      </c>
      <c r="M42" s="135">
        <v>112722692</v>
      </c>
      <c r="N42" s="135">
        <v>62572579</v>
      </c>
      <c r="O42" s="135">
        <v>42431924</v>
      </c>
      <c r="P42" s="135">
        <v>5951588</v>
      </c>
      <c r="Q42" s="135">
        <v>15849698</v>
      </c>
      <c r="R42" s="135">
        <v>1531824</v>
      </c>
      <c r="S42" s="135">
        <v>3267241</v>
      </c>
      <c r="T42" s="135">
        <v>814323430</v>
      </c>
      <c r="U42" s="135">
        <v>952247948</v>
      </c>
      <c r="V42" s="151">
        <f>D42/U42*100</f>
        <v>12.70474987676214</v>
      </c>
      <c r="W42" s="95"/>
      <c r="X42" s="95">
        <f>V42-V37</f>
        <v>0.2651157377829101</v>
      </c>
    </row>
    <row r="43" spans="1:23" ht="16.5" thickBot="1">
      <c r="A43" s="129" t="s">
        <v>217</v>
      </c>
      <c r="B43" s="131"/>
      <c r="C43" s="137">
        <v>13</v>
      </c>
      <c r="D43" s="133">
        <f aca="true" t="shared" si="10" ref="D43:U43">D37-D42</f>
        <v>-1447927</v>
      </c>
      <c r="E43" s="133">
        <f t="shared" si="10"/>
        <v>-280141</v>
      </c>
      <c r="F43" s="133">
        <f t="shared" si="10"/>
        <v>-1728068</v>
      </c>
      <c r="G43" s="133">
        <f t="shared" si="10"/>
        <v>4021744</v>
      </c>
      <c r="H43" s="133">
        <f t="shared" si="10"/>
        <v>1025537</v>
      </c>
      <c r="I43" s="133">
        <f t="shared" si="10"/>
        <v>2021940</v>
      </c>
      <c r="J43" s="133">
        <f t="shared" si="10"/>
        <v>2824778</v>
      </c>
      <c r="K43" s="133">
        <f t="shared" si="10"/>
        <v>0.5183525257279786</v>
      </c>
      <c r="L43" s="133">
        <f t="shared" si="10"/>
        <v>-197942</v>
      </c>
      <c r="M43" s="133">
        <f t="shared" si="10"/>
        <v>3242912</v>
      </c>
      <c r="N43" s="133">
        <f t="shared" si="10"/>
        <v>1819845</v>
      </c>
      <c r="O43" s="133">
        <f t="shared" si="10"/>
        <v>2644571</v>
      </c>
      <c r="P43" s="133">
        <f t="shared" si="10"/>
        <v>288854</v>
      </c>
      <c r="Q43" s="133">
        <f t="shared" si="10"/>
        <v>460585</v>
      </c>
      <c r="R43" s="133">
        <f t="shared" si="10"/>
        <v>184493</v>
      </c>
      <c r="S43" s="133">
        <f t="shared" si="10"/>
        <v>-6656</v>
      </c>
      <c r="T43" s="133">
        <f t="shared" si="10"/>
        <v>18027183</v>
      </c>
      <c r="U43" s="133">
        <f t="shared" si="10"/>
        <v>8654854</v>
      </c>
      <c r="V43" s="153">
        <f>D43/U43*100</f>
        <v>-16.729652516379826</v>
      </c>
      <c r="W43" s="95"/>
    </row>
    <row r="44" spans="1:22" ht="15.75" hidden="1">
      <c r="A44" s="179" t="s">
        <v>127</v>
      </c>
      <c r="B44" s="180"/>
      <c r="C44" s="181">
        <v>7</v>
      </c>
      <c r="D44" s="182">
        <f>'LL31.05.12'!D44</f>
        <v>-648068</v>
      </c>
      <c r="E44" s="183">
        <f>'LL31.05.12'!E44</f>
        <v>2061</v>
      </c>
      <c r="F44" s="183">
        <f>'LL31.05.12'!F44</f>
        <v>-646007</v>
      </c>
      <c r="G44" s="183">
        <f>'LL31.05.12'!G44</f>
        <v>747</v>
      </c>
      <c r="H44" s="183">
        <f>'LL31.05.12'!I44</f>
        <v>529</v>
      </c>
      <c r="I44" s="184"/>
      <c r="J44" s="184"/>
      <c r="K44" s="184"/>
      <c r="L44" s="183">
        <f>'LL31.05.12'!J44</f>
        <v>10368</v>
      </c>
      <c r="M44" s="184"/>
      <c r="N44" s="184"/>
      <c r="O44" s="183"/>
      <c r="P44" s="184"/>
      <c r="Q44" s="183">
        <f>'LL31.05.12'!L44</f>
        <v>1237</v>
      </c>
      <c r="R44" s="183">
        <f>'LL31.05.12'!K44</f>
        <v>-1329</v>
      </c>
      <c r="S44" s="184"/>
      <c r="T44" s="183">
        <f>'LL31.05.12'!M44</f>
        <v>11552</v>
      </c>
      <c r="U44" s="183">
        <f>'LL31.05.12'!N44</f>
        <v>-634455</v>
      </c>
      <c r="V44" s="185">
        <f>D44/U44</f>
        <v>1.0214562104483376</v>
      </c>
    </row>
    <row r="45" spans="1:25" ht="15">
      <c r="A45" t="str">
        <f>'W-Less 31.05.12'!A46</f>
        <v>Note: As per TRAI report, M/s Etisalat, S. Tel and Loop (Except for Mumbai Circle) have submitted that there are no active subscribers on their network hence their figures have been taken as Zero.</v>
      </c>
      <c r="B45" s="26"/>
      <c r="C45" s="26"/>
      <c r="U45" s="24"/>
      <c r="Y45" s="95"/>
    </row>
    <row r="46" spans="2:21" ht="15">
      <c r="B46" s="26"/>
      <c r="C46" s="26"/>
      <c r="U46" s="85"/>
    </row>
    <row r="47" ht="12.75">
      <c r="U47" s="323">
        <f>U41/1000000</f>
        <v>2.875009</v>
      </c>
    </row>
    <row r="48" spans="4:21" ht="12.75">
      <c r="D48" s="84"/>
      <c r="F48" s="84"/>
      <c r="U48" s="95">
        <f>U37/1000000</f>
        <v>960.902802</v>
      </c>
    </row>
    <row r="49" spans="4:21" ht="12.75">
      <c r="D49" s="84"/>
      <c r="F49" s="84"/>
      <c r="U49" s="84"/>
    </row>
    <row r="50" spans="4:6" ht="12.75">
      <c r="D50" s="84"/>
      <c r="F50" s="84"/>
    </row>
    <row r="51" ht="12.75">
      <c r="F51" s="84"/>
    </row>
    <row r="52" ht="12.75">
      <c r="D52" s="84"/>
    </row>
    <row r="68" ht="12.75">
      <c r="S68" s="86"/>
    </row>
    <row r="69" ht="12.75">
      <c r="S69" s="86"/>
    </row>
    <row r="70" ht="12.75">
      <c r="S70" s="86"/>
    </row>
    <row r="71" ht="12.75">
      <c r="S71" s="86"/>
    </row>
    <row r="72" ht="12.75">
      <c r="S72" s="86"/>
    </row>
    <row r="73" ht="12.75">
      <c r="S73" s="86"/>
    </row>
    <row r="74" ht="12.75">
      <c r="S74" s="86"/>
    </row>
    <row r="75" ht="12.75">
      <c r="S75" s="86"/>
    </row>
    <row r="76" ht="12.75">
      <c r="S76" s="86"/>
    </row>
    <row r="77" ht="12.75">
      <c r="S77" s="86"/>
    </row>
    <row r="78" ht="12.75">
      <c r="S78" s="86"/>
    </row>
    <row r="79" ht="12.75">
      <c r="S79" s="86"/>
    </row>
    <row r="80" spans="19:20" ht="12.75">
      <c r="S80" s="86"/>
      <c r="T80" s="86"/>
    </row>
  </sheetData>
  <sheetProtection/>
  <mergeCells count="8">
    <mergeCell ref="X6:X7"/>
    <mergeCell ref="W6:W7"/>
    <mergeCell ref="V6:V7"/>
    <mergeCell ref="A6:A7"/>
    <mergeCell ref="B6:B7"/>
    <mergeCell ref="T6:T7"/>
    <mergeCell ref="U6:U7"/>
    <mergeCell ref="C6:C7"/>
  </mergeCells>
  <conditionalFormatting sqref="V9:V36">
    <cfRule type="top10" priority="1" dxfId="1" stopIfTrue="1" rank="5" bottom="1"/>
    <cfRule type="top10" priority="2" dxfId="0" stopIfTrue="1" rank="5" percent="1"/>
  </conditionalFormatting>
  <conditionalFormatting sqref="V9:V37">
    <cfRule type="top10" priority="3" dxfId="1" stopIfTrue="1" rank="5" bottom="1"/>
    <cfRule type="top10" priority="4" dxfId="0" stopIfTrue="1" rank="5"/>
  </conditionalFormatting>
  <printOptions/>
  <pageMargins left="0.1968503937007874" right="0" top="0.5511811023622047" bottom="0.5511811023622047" header="0.5118110236220472" footer="0.5118110236220472"/>
  <pageSetup horizontalDpi="600" verticalDpi="600" orientation="landscape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pane xSplit="3" ySplit="8" topLeftCell="D3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48" sqref="D48"/>
    </sheetView>
  </sheetViews>
  <sheetFormatPr defaultColWidth="9.140625" defaultRowHeight="12.75"/>
  <cols>
    <col min="1" max="1" width="6.140625" style="2" customWidth="1"/>
    <col min="2" max="2" width="17.7109375" style="2" customWidth="1"/>
    <col min="3" max="3" width="6.140625" style="2" customWidth="1"/>
    <col min="4" max="4" width="11.7109375" style="2" customWidth="1"/>
    <col min="5" max="5" width="9.8515625" style="2" customWidth="1"/>
    <col min="6" max="6" width="11.8515625" style="2" hidden="1" customWidth="1"/>
    <col min="7" max="9" width="12.7109375" style="2" customWidth="1"/>
    <col min="10" max="10" width="11.7109375" style="2" customWidth="1"/>
    <col min="11" max="11" width="12.7109375" style="2" customWidth="1"/>
    <col min="12" max="13" width="11.57421875" style="2" customWidth="1"/>
    <col min="14" max="14" width="10.7109375" style="2" customWidth="1"/>
    <col min="15" max="15" width="11.7109375" style="2" customWidth="1"/>
    <col min="16" max="16" width="9.8515625" style="2" customWidth="1"/>
    <col min="17" max="17" width="10.00390625" style="2" customWidth="1"/>
    <col min="18" max="18" width="12.7109375" style="2" customWidth="1"/>
    <col min="19" max="19" width="12.8515625" style="2" customWidth="1"/>
    <col min="20" max="20" width="9.28125" style="2" customWidth="1"/>
    <col min="21" max="21" width="11.28125" style="2" customWidth="1"/>
    <col min="22" max="22" width="11.28125" style="2" bestFit="1" customWidth="1"/>
    <col min="23" max="23" width="12.421875" style="2" bestFit="1" customWidth="1"/>
    <col min="24" max="24" width="11.28125" style="2" customWidth="1"/>
    <col min="25" max="16384" width="9.140625" style="2" customWidth="1"/>
  </cols>
  <sheetData>
    <row r="1" spans="5:19" ht="15">
      <c r="E1" s="14"/>
      <c r="S1" s="79" t="s">
        <v>113</v>
      </c>
    </row>
    <row r="2" spans="2:7" ht="14.25">
      <c r="B2" s="2" t="str">
        <f>'T31.05.12'!B2</f>
        <v>No. 1-2(1)/Market Share/2012-CP&amp;M </v>
      </c>
      <c r="G2" s="2" t="str">
        <f>'T31.05.12'!H2</f>
        <v>Dated:2nd July 2012.</v>
      </c>
    </row>
    <row r="4" spans="2:3" ht="15">
      <c r="B4" s="79" t="s">
        <v>219</v>
      </c>
      <c r="C4" s="79"/>
    </row>
    <row r="5" spans="4:17" ht="14.25">
      <c r="D5" s="93">
        <v>1</v>
      </c>
      <c r="E5" s="93">
        <v>2</v>
      </c>
      <c r="F5" s="93"/>
      <c r="G5" s="93">
        <v>3</v>
      </c>
      <c r="H5" s="93">
        <v>4</v>
      </c>
      <c r="I5" s="93">
        <v>5</v>
      </c>
      <c r="J5" s="93">
        <v>6</v>
      </c>
      <c r="K5" s="93">
        <v>7</v>
      </c>
      <c r="L5" s="93">
        <v>8</v>
      </c>
      <c r="M5" s="93">
        <v>9</v>
      </c>
      <c r="N5" s="93">
        <v>10</v>
      </c>
      <c r="O5" s="93">
        <v>11</v>
      </c>
      <c r="P5" s="93">
        <v>12</v>
      </c>
      <c r="Q5" s="93">
        <v>13</v>
      </c>
    </row>
    <row r="6" spans="1:20" ht="15" customHeight="1">
      <c r="A6" s="430" t="s">
        <v>19</v>
      </c>
      <c r="B6" s="430" t="s">
        <v>20</v>
      </c>
      <c r="C6" s="46"/>
      <c r="D6" s="186" t="s">
        <v>64</v>
      </c>
      <c r="E6" s="13"/>
      <c r="F6" s="13"/>
      <c r="G6" s="13"/>
      <c r="H6" s="13"/>
      <c r="I6" s="13"/>
      <c r="J6" s="13"/>
      <c r="K6" s="13"/>
      <c r="L6" s="13"/>
      <c r="M6" s="15"/>
      <c r="N6" s="13"/>
      <c r="O6" s="15"/>
      <c r="P6" s="15"/>
      <c r="Q6" s="13"/>
      <c r="R6" s="494" t="s">
        <v>53</v>
      </c>
      <c r="S6" s="497" t="s">
        <v>70</v>
      </c>
      <c r="T6" s="489" t="s">
        <v>120</v>
      </c>
    </row>
    <row r="7" spans="1:20" ht="15.75" customHeight="1">
      <c r="A7" s="430"/>
      <c r="B7" s="430"/>
      <c r="C7" s="486" t="s">
        <v>118</v>
      </c>
      <c r="D7" s="500" t="s">
        <v>1</v>
      </c>
      <c r="E7" s="493" t="s">
        <v>2</v>
      </c>
      <c r="F7" s="494" t="s">
        <v>52</v>
      </c>
      <c r="G7" s="484" t="s">
        <v>75</v>
      </c>
      <c r="H7" s="484" t="s">
        <v>141</v>
      </c>
      <c r="I7" s="484" t="s">
        <v>110</v>
      </c>
      <c r="J7" s="485" t="s">
        <v>59</v>
      </c>
      <c r="K7" s="484" t="s">
        <v>11</v>
      </c>
      <c r="L7" s="484" t="s">
        <v>10</v>
      </c>
      <c r="M7" s="492" t="s">
        <v>143</v>
      </c>
      <c r="N7" s="492" t="s">
        <v>153</v>
      </c>
      <c r="O7" s="485" t="s">
        <v>202</v>
      </c>
      <c r="P7" s="485" t="s">
        <v>201</v>
      </c>
      <c r="Q7" s="497" t="s">
        <v>200</v>
      </c>
      <c r="R7" s="495"/>
      <c r="S7" s="495"/>
      <c r="T7" s="490"/>
    </row>
    <row r="8" spans="1:20" ht="35.25" customHeight="1">
      <c r="A8" s="430"/>
      <c r="B8" s="430"/>
      <c r="C8" s="487"/>
      <c r="D8" s="500"/>
      <c r="E8" s="493"/>
      <c r="F8" s="496"/>
      <c r="G8" s="483"/>
      <c r="H8" s="499"/>
      <c r="I8" s="483"/>
      <c r="J8" s="485"/>
      <c r="K8" s="483"/>
      <c r="L8" s="483"/>
      <c r="M8" s="493"/>
      <c r="N8" s="493"/>
      <c r="O8" s="485"/>
      <c r="P8" s="485"/>
      <c r="Q8" s="498"/>
      <c r="R8" s="496"/>
      <c r="S8" s="496"/>
      <c r="T8" s="491"/>
    </row>
    <row r="9" spans="1:20" ht="30.75" customHeight="1">
      <c r="A9" s="5">
        <v>1</v>
      </c>
      <c r="B9" s="6" t="s">
        <v>21</v>
      </c>
      <c r="C9" s="6"/>
      <c r="D9" s="25"/>
      <c r="E9" s="10"/>
      <c r="F9" s="8">
        <f>D9+E9</f>
        <v>0</v>
      </c>
      <c r="G9" s="10">
        <f>'M31.05.12'!G9</f>
        <v>0</v>
      </c>
      <c r="H9" s="8">
        <f>'M31.05.12'!S9+'WLL31.05.12'!I9</f>
        <v>0</v>
      </c>
      <c r="I9" s="8">
        <f>'M31.05.12'!I9</f>
        <v>0</v>
      </c>
      <c r="J9" s="8">
        <f>'WLL31.05.12'!J9</f>
        <v>0</v>
      </c>
      <c r="K9" s="8">
        <f>'M31.05.12'!N9</f>
        <v>0</v>
      </c>
      <c r="L9" s="9">
        <f>'M31.05.12'!K9</f>
        <v>0</v>
      </c>
      <c r="M9" s="8">
        <f>'M31.05.12'!V9</f>
        <v>0</v>
      </c>
      <c r="N9" s="35">
        <f>'M31.05.12'!W9</f>
        <v>0</v>
      </c>
      <c r="O9" s="8">
        <f>'WLL31.05.12'!L9</f>
        <v>0</v>
      </c>
      <c r="P9" s="8">
        <f>'WLL31.05.12'!K9</f>
        <v>0</v>
      </c>
      <c r="Q9" s="35"/>
      <c r="R9" s="35">
        <f>G9+H9+I9+J9+K9+L9+Q9+P9+O9+M9+N9</f>
        <v>0</v>
      </c>
      <c r="S9" s="36">
        <f aca="true" t="shared" si="0" ref="S9:S34">R9+F9</f>
        <v>0</v>
      </c>
      <c r="T9" s="57"/>
    </row>
    <row r="10" spans="1:23" ht="13.5" customHeight="1">
      <c r="A10" s="5">
        <v>2</v>
      </c>
      <c r="B10" s="6" t="s">
        <v>22</v>
      </c>
      <c r="C10" s="88">
        <v>3</v>
      </c>
      <c r="D10" s="25">
        <f>'M31.05.12'!D10+'WLL31.05.12'!F10</f>
        <v>9022124</v>
      </c>
      <c r="E10" s="8"/>
      <c r="F10" s="8">
        <f>D10+E10</f>
        <v>9022124</v>
      </c>
      <c r="G10" s="10">
        <f>'M31.05.12'!G10</f>
        <v>18679836</v>
      </c>
      <c r="H10" s="8">
        <f>'M31.05.12'!S10+'WLL31.05.12'!I10</f>
        <v>8136346</v>
      </c>
      <c r="I10" s="8">
        <f>'M31.05.12'!I10</f>
        <v>6270455</v>
      </c>
      <c r="J10" s="8">
        <f>'WLL31.05.12'!J10</f>
        <v>7825568</v>
      </c>
      <c r="K10" s="8">
        <f>'M31.05.12'!N10</f>
        <v>10294786</v>
      </c>
      <c r="L10" s="9">
        <f>'M31.05.12'!K10</f>
        <v>1744165</v>
      </c>
      <c r="M10" s="8">
        <f>'M31.05.12'!V10</f>
        <v>3941629</v>
      </c>
      <c r="N10" s="35">
        <f>'M31.05.12'!W10</f>
        <v>9877</v>
      </c>
      <c r="O10" s="8">
        <f>'WLL31.05.12'!L10</f>
        <v>684483</v>
      </c>
      <c r="P10" s="8">
        <f>'WLL31.05.12'!K10</f>
        <v>0</v>
      </c>
      <c r="Q10" s="35"/>
      <c r="R10" s="35">
        <f aca="true" t="shared" si="1" ref="R10:R37">G10+H10+I10+J10+K10+L10+Q10+P10+O10+M10+N10</f>
        <v>57587145</v>
      </c>
      <c r="S10" s="36">
        <f t="shared" si="0"/>
        <v>66609269</v>
      </c>
      <c r="T10" s="144">
        <f>D10/S10*100</f>
        <v>13.544847639748156</v>
      </c>
      <c r="W10" s="2">
        <v>9.898448680720525</v>
      </c>
    </row>
    <row r="11" spans="1:23" ht="16.5" customHeight="1">
      <c r="A11" s="5">
        <v>3</v>
      </c>
      <c r="B11" s="6" t="s">
        <v>23</v>
      </c>
      <c r="C11" s="88">
        <v>5</v>
      </c>
      <c r="D11" s="25">
        <f>'M31.05.12'!D11+'WLL31.05.12'!F11</f>
        <v>1270652</v>
      </c>
      <c r="E11" s="8"/>
      <c r="F11" s="8">
        <f aca="true" t="shared" si="2" ref="F11:F37">D11+E11</f>
        <v>1270652</v>
      </c>
      <c r="G11" s="10">
        <f>'M31.05.12'!G11</f>
        <v>3799378</v>
      </c>
      <c r="H11" s="8">
        <f>'M31.05.12'!S11+'WLL31.05.12'!I11</f>
        <v>2984741</v>
      </c>
      <c r="I11" s="8">
        <f>'M31.05.12'!I11</f>
        <v>2309846</v>
      </c>
      <c r="J11" s="8">
        <f>'WLL31.05.12'!J11</f>
        <v>128337</v>
      </c>
      <c r="K11" s="8">
        <f>'M31.05.12'!N11</f>
        <v>335249</v>
      </c>
      <c r="L11" s="9">
        <f>'M31.05.12'!K11</f>
        <v>3771391</v>
      </c>
      <c r="M11" s="8">
        <f>'M31.05.12'!V11</f>
        <v>387</v>
      </c>
      <c r="N11" s="35">
        <f>'M31.05.12'!W11</f>
        <v>0</v>
      </c>
      <c r="O11" s="8">
        <f>'WLL31.05.12'!L11</f>
        <v>1196</v>
      </c>
      <c r="P11" s="8">
        <f>'WLL31.05.12'!K11</f>
        <v>0</v>
      </c>
      <c r="Q11" s="35"/>
      <c r="R11" s="35">
        <f t="shared" si="1"/>
        <v>13330525</v>
      </c>
      <c r="S11" s="36">
        <f t="shared" si="0"/>
        <v>14601177</v>
      </c>
      <c r="T11" s="144">
        <f>D11/S11*100</f>
        <v>8.702394334374551</v>
      </c>
      <c r="W11" s="2">
        <v>13.041515395121522</v>
      </c>
    </row>
    <row r="12" spans="1:23" ht="15">
      <c r="A12" s="5">
        <v>4</v>
      </c>
      <c r="B12" s="6" t="s">
        <v>24</v>
      </c>
      <c r="C12" s="88">
        <v>4</v>
      </c>
      <c r="D12" s="25">
        <f>'M31.05.12'!D12+'WLL31.05.12'!F12</f>
        <v>6025050</v>
      </c>
      <c r="E12" s="8"/>
      <c r="F12" s="8">
        <f t="shared" si="2"/>
        <v>6025050</v>
      </c>
      <c r="G12" s="10">
        <f>'M31.05.12'!G12</f>
        <v>18025925</v>
      </c>
      <c r="H12" s="8">
        <f>'M31.05.12'!S12+'WLL31.05.12'!I12</f>
        <v>9830750</v>
      </c>
      <c r="I12" s="8">
        <f>'M31.05.12'!I12</f>
        <v>6262209</v>
      </c>
      <c r="J12" s="8">
        <f>'WLL31.05.12'!J12</f>
        <v>4968971</v>
      </c>
      <c r="K12" s="8">
        <f>'M31.05.12'!N12</f>
        <v>5944765</v>
      </c>
      <c r="L12" s="9">
        <f>'M31.05.12'!K12</f>
        <v>5350257</v>
      </c>
      <c r="M12" s="8">
        <f>'M31.05.12'!V12</f>
        <v>4914340</v>
      </c>
      <c r="N12" s="35">
        <f>'M31.05.12'!W12</f>
        <v>18868</v>
      </c>
      <c r="O12" s="8">
        <f>'WLL31.05.12'!L12</f>
        <v>1630747</v>
      </c>
      <c r="P12" s="8">
        <f>'WLL31.05.12'!K12</f>
        <v>0</v>
      </c>
      <c r="Q12" s="35"/>
      <c r="R12" s="35">
        <f t="shared" si="1"/>
        <v>56946832</v>
      </c>
      <c r="S12" s="36">
        <f t="shared" si="0"/>
        <v>62971882</v>
      </c>
      <c r="T12" s="144">
        <f>D12/S12*100</f>
        <v>9.567841723390131</v>
      </c>
      <c r="W12" s="2">
        <v>12.823562634511095</v>
      </c>
    </row>
    <row r="13" spans="1:23" ht="15">
      <c r="A13" s="5">
        <v>5</v>
      </c>
      <c r="B13" s="6" t="s">
        <v>25</v>
      </c>
      <c r="C13" s="88"/>
      <c r="D13" s="25">
        <f>'M31.05.12'!D13+'WLL31.05.12'!F13</f>
        <v>0</v>
      </c>
      <c r="E13" s="8"/>
      <c r="F13" s="8">
        <f t="shared" si="2"/>
        <v>0</v>
      </c>
      <c r="G13" s="10">
        <f>'M31.05.12'!G13</f>
        <v>0</v>
      </c>
      <c r="H13" s="8">
        <f>'M31.05.12'!S13+'WLL31.05.12'!I13</f>
        <v>0</v>
      </c>
      <c r="I13" s="8">
        <f>'M31.05.12'!I13</f>
        <v>0</v>
      </c>
      <c r="J13" s="8">
        <f>'WLL31.05.12'!J13</f>
        <v>0</v>
      </c>
      <c r="K13" s="8">
        <f>'M31.05.12'!N13</f>
        <v>0</v>
      </c>
      <c r="L13" s="9">
        <f>'M31.05.12'!K13</f>
        <v>0</v>
      </c>
      <c r="M13" s="8">
        <f>'M31.05.12'!V13</f>
        <v>0</v>
      </c>
      <c r="N13" s="35">
        <f>'M31.05.12'!W13</f>
        <v>0</v>
      </c>
      <c r="O13" s="8">
        <f>'WLL31.05.12'!L13</f>
        <v>0</v>
      </c>
      <c r="P13" s="8">
        <f>'WLL31.05.12'!K13</f>
        <v>0</v>
      </c>
      <c r="Q13" s="35"/>
      <c r="R13" s="35">
        <f t="shared" si="1"/>
        <v>0</v>
      </c>
      <c r="S13" s="36">
        <f t="shared" si="0"/>
        <v>0</v>
      </c>
      <c r="T13" s="144"/>
      <c r="W13" s="2">
        <v>10.085041212379718</v>
      </c>
    </row>
    <row r="14" spans="1:23" ht="15">
      <c r="A14" s="5">
        <v>6</v>
      </c>
      <c r="B14" s="6" t="s">
        <v>26</v>
      </c>
      <c r="C14" s="88">
        <v>5</v>
      </c>
      <c r="D14" s="25">
        <f>'M31.05.12'!D14+'WLL31.05.12'!F14</f>
        <v>4198590</v>
      </c>
      <c r="E14" s="8"/>
      <c r="F14" s="8">
        <f t="shared" si="2"/>
        <v>4198590</v>
      </c>
      <c r="G14" s="10">
        <f>'M31.05.12'!G14</f>
        <v>7213659</v>
      </c>
      <c r="H14" s="8">
        <f>'M31.05.12'!S14+'WLL31.05.12'!I14</f>
        <v>8434141</v>
      </c>
      <c r="I14" s="8">
        <f>'M31.05.12'!I14</f>
        <v>16032077</v>
      </c>
      <c r="J14" s="8">
        <f>'WLL31.05.12'!J14</f>
        <v>3755897</v>
      </c>
      <c r="K14" s="8">
        <f>'M31.05.12'!N14</f>
        <v>8383355</v>
      </c>
      <c r="L14" s="9">
        <f>'M31.05.12'!K14</f>
        <v>770338</v>
      </c>
      <c r="M14" s="8">
        <f>'M31.05.12'!V14</f>
        <v>4008642</v>
      </c>
      <c r="N14" s="35">
        <f>'M31.05.12'!W14</f>
        <v>1341986</v>
      </c>
      <c r="O14" s="8">
        <f>'WLL31.05.12'!L14</f>
        <v>182326</v>
      </c>
      <c r="P14" s="8">
        <f>'WLL31.05.12'!K14</f>
        <v>0</v>
      </c>
      <c r="Q14" s="35"/>
      <c r="R14" s="35">
        <f t="shared" si="1"/>
        <v>50122421</v>
      </c>
      <c r="S14" s="36">
        <f t="shared" si="0"/>
        <v>54321011</v>
      </c>
      <c r="T14" s="144">
        <f>D14/S14*100</f>
        <v>7.729219178192394</v>
      </c>
      <c r="W14" s="2">
        <v>18.210636334802775</v>
      </c>
    </row>
    <row r="15" spans="1:23" ht="15">
      <c r="A15" s="5">
        <v>7</v>
      </c>
      <c r="B15" s="6" t="s">
        <v>27</v>
      </c>
      <c r="C15" s="88">
        <v>4</v>
      </c>
      <c r="D15" s="25">
        <f>'M31.05.12'!D15+'WLL31.05.12'!F15</f>
        <v>3009436</v>
      </c>
      <c r="E15" s="8"/>
      <c r="F15" s="8">
        <f t="shared" si="2"/>
        <v>3009436</v>
      </c>
      <c r="G15" s="10">
        <f>'M31.05.12'!G15</f>
        <v>2483234</v>
      </c>
      <c r="H15" s="8">
        <f>'M31.05.12'!S15+'WLL31.05.12'!I15</f>
        <v>4320744</v>
      </c>
      <c r="I15" s="8">
        <f>'M31.05.12'!I15</f>
        <v>4546396</v>
      </c>
      <c r="J15" s="8">
        <f>'WLL31.05.12'!J15</f>
        <v>2930530</v>
      </c>
      <c r="K15" s="8">
        <f>'M31.05.12'!N15</f>
        <v>3869529</v>
      </c>
      <c r="L15" s="9">
        <f>'M31.05.12'!K15</f>
        <v>584752</v>
      </c>
      <c r="M15" s="8">
        <f>'M31.05.12'!V15</f>
        <v>659</v>
      </c>
      <c r="N15" s="35">
        <f>'M31.05.12'!W15</f>
        <v>1014820</v>
      </c>
      <c r="O15" s="8">
        <f>'WLL31.05.12'!L15</f>
        <v>238090</v>
      </c>
      <c r="P15" s="8">
        <f>'WLL31.05.12'!K15</f>
        <v>0</v>
      </c>
      <c r="Q15" s="35"/>
      <c r="R15" s="35">
        <f t="shared" si="1"/>
        <v>19988754</v>
      </c>
      <c r="S15" s="36">
        <f t="shared" si="0"/>
        <v>22998190</v>
      </c>
      <c r="T15" s="144">
        <f>D15/S15*100</f>
        <v>13.085534122467898</v>
      </c>
      <c r="U15" s="23"/>
      <c r="V15" s="23"/>
      <c r="W15" s="2">
        <v>25.596780822618488</v>
      </c>
    </row>
    <row r="16" spans="1:23" ht="15">
      <c r="A16" s="5">
        <v>8</v>
      </c>
      <c r="B16" s="6" t="s">
        <v>81</v>
      </c>
      <c r="C16" s="88">
        <v>3</v>
      </c>
      <c r="D16" s="25">
        <f>'M31.05.12'!D16+'WLL31.05.12'!F16</f>
        <v>1462490</v>
      </c>
      <c r="E16" s="8"/>
      <c r="F16" s="8">
        <f t="shared" si="2"/>
        <v>1462490</v>
      </c>
      <c r="G16" s="10">
        <f>'M31.05.12'!G16</f>
        <v>1872335</v>
      </c>
      <c r="H16" s="8">
        <f>'M31.05.12'!S16+'WLL31.05.12'!I16</f>
        <v>1896927</v>
      </c>
      <c r="I16" s="8">
        <f>'M31.05.12'!I16</f>
        <v>484269</v>
      </c>
      <c r="J16" s="8">
        <f>'WLL31.05.12'!J16</f>
        <v>403743</v>
      </c>
      <c r="K16" s="8">
        <f>'M31.05.12'!N16</f>
        <v>477999</v>
      </c>
      <c r="L16" s="9">
        <f>'M31.05.12'!K16</f>
        <v>736005</v>
      </c>
      <c r="M16" s="8">
        <f>'M31.05.12'!V16</f>
        <v>171</v>
      </c>
      <c r="N16" s="35">
        <f>'M31.05.12'!W16</f>
        <v>77054</v>
      </c>
      <c r="O16" s="8">
        <f>'WLL31.05.12'!L16</f>
        <v>75</v>
      </c>
      <c r="P16" s="8">
        <f>'WLL31.05.12'!K16</f>
        <v>0</v>
      </c>
      <c r="Q16" s="35"/>
      <c r="R16" s="35">
        <f t="shared" si="1"/>
        <v>5948578</v>
      </c>
      <c r="S16" s="36">
        <f t="shared" si="0"/>
        <v>7411068</v>
      </c>
      <c r="T16" s="144">
        <f>D16/S16*100</f>
        <v>19.733862919622382</v>
      </c>
      <c r="U16" s="23"/>
      <c r="W16" s="2">
        <v>17.56694320474712</v>
      </c>
    </row>
    <row r="17" spans="1:23" ht="15">
      <c r="A17" s="5">
        <v>9</v>
      </c>
      <c r="B17" s="6" t="s">
        <v>82</v>
      </c>
      <c r="C17" s="88">
        <v>3</v>
      </c>
      <c r="D17" s="25">
        <f>'M31.05.12'!D17+'WLL31.05.12'!F17</f>
        <v>1088955</v>
      </c>
      <c r="E17" s="8"/>
      <c r="F17" s="8">
        <f t="shared" si="2"/>
        <v>1088955</v>
      </c>
      <c r="G17" s="10">
        <f>'M31.05.12'!G17</f>
        <v>2148764</v>
      </c>
      <c r="H17" s="8">
        <f>'M31.05.12'!S17+'WLL31.05.12'!I17</f>
        <v>561353</v>
      </c>
      <c r="I17" s="8">
        <f>'M31.05.12'!I17</f>
        <v>717887</v>
      </c>
      <c r="J17" s="8">
        <f>'WLL31.05.12'!J17</f>
        <v>111129</v>
      </c>
      <c r="K17" s="8">
        <f>'M31.05.12'!N17</f>
        <v>192731</v>
      </c>
      <c r="L17" s="9">
        <f>'M31.05.12'!K17</f>
        <v>1749242</v>
      </c>
      <c r="M17" s="8">
        <f>'M31.05.12'!V17</f>
        <v>289</v>
      </c>
      <c r="N17" s="35">
        <f>'M31.05.12'!W17</f>
        <v>0</v>
      </c>
      <c r="O17" s="8">
        <f>'WLL31.05.12'!L17</f>
        <v>22</v>
      </c>
      <c r="P17" s="8">
        <f>'WLL31.05.12'!K17</f>
        <v>0</v>
      </c>
      <c r="Q17" s="35"/>
      <c r="R17" s="35">
        <f t="shared" si="1"/>
        <v>5481417</v>
      </c>
      <c r="S17" s="36">
        <f t="shared" si="0"/>
        <v>6570372</v>
      </c>
      <c r="T17" s="144">
        <f>D17/S17*100</f>
        <v>16.573719113620964</v>
      </c>
      <c r="V17" s="23"/>
      <c r="W17" s="2">
        <v>10.615533963378411</v>
      </c>
    </row>
    <row r="18" spans="1:23" ht="15">
      <c r="A18" s="5">
        <v>10</v>
      </c>
      <c r="B18" s="6" t="s">
        <v>30</v>
      </c>
      <c r="C18" s="88"/>
      <c r="D18" s="25">
        <f>'M31.05.12'!D18+'WLL31.05.12'!F18</f>
        <v>0</v>
      </c>
      <c r="E18" s="8"/>
      <c r="F18" s="8">
        <f t="shared" si="2"/>
        <v>0</v>
      </c>
      <c r="G18" s="10">
        <f>'M31.05.12'!G18</f>
        <v>0</v>
      </c>
      <c r="H18" s="8">
        <f>'M31.05.12'!S18+'WLL31.05.12'!I18</f>
        <v>0</v>
      </c>
      <c r="I18" s="8">
        <f>'M31.05.12'!I18</f>
        <v>0</v>
      </c>
      <c r="J18" s="8">
        <f>'WLL31.05.12'!J18</f>
        <v>0</v>
      </c>
      <c r="K18" s="8">
        <f>'M31.05.12'!N18</f>
        <v>0</v>
      </c>
      <c r="L18" s="9">
        <f>'M31.05.12'!K18</f>
        <v>0</v>
      </c>
      <c r="M18" s="8">
        <f>'M31.05.12'!V18</f>
        <v>0</v>
      </c>
      <c r="N18" s="35">
        <f>'M31.05.12'!W18</f>
        <v>0</v>
      </c>
      <c r="O18" s="8">
        <f>'WLL31.05.12'!L18</f>
        <v>0</v>
      </c>
      <c r="P18" s="8">
        <f>'WLL31.05.12'!K18</f>
        <v>0</v>
      </c>
      <c r="Q18" s="35"/>
      <c r="R18" s="35">
        <f t="shared" si="1"/>
        <v>0</v>
      </c>
      <c r="S18" s="36">
        <f t="shared" si="0"/>
        <v>0</v>
      </c>
      <c r="T18" s="144"/>
      <c r="W18" s="2">
        <v>17.20293779955842</v>
      </c>
    </row>
    <row r="19" spans="1:23" ht="15">
      <c r="A19" s="5">
        <v>11</v>
      </c>
      <c r="B19" s="6" t="s">
        <v>31</v>
      </c>
      <c r="C19" s="88">
        <v>4</v>
      </c>
      <c r="D19" s="25">
        <f>'M31.05.12'!D19+'WLL31.05.12'!F19</f>
        <v>6958741</v>
      </c>
      <c r="E19" s="8"/>
      <c r="F19" s="8">
        <f t="shared" si="2"/>
        <v>6958741</v>
      </c>
      <c r="G19" s="10">
        <f>'M31.05.12'!G19</f>
        <v>15645090</v>
      </c>
      <c r="H19" s="8">
        <f>'M31.05.12'!S19+'WLL31.05.12'!I19</f>
        <v>8352387</v>
      </c>
      <c r="I19" s="8">
        <f>'M31.05.12'!I19</f>
        <v>6854983</v>
      </c>
      <c r="J19" s="8">
        <f>'WLL31.05.12'!J19</f>
        <v>7324007</v>
      </c>
      <c r="K19" s="8">
        <f>'M31.05.12'!N19</f>
        <v>5790809</v>
      </c>
      <c r="L19" s="9">
        <f>'M31.05.12'!K19</f>
        <v>1263632</v>
      </c>
      <c r="M19" s="8">
        <f>'M31.05.12'!V19</f>
        <v>2165689</v>
      </c>
      <c r="N19" s="35">
        <f>'M31.05.12'!W19</f>
        <v>8396</v>
      </c>
      <c r="O19" s="8">
        <f>'WLL31.05.12'!L19</f>
        <v>2263223</v>
      </c>
      <c r="P19" s="8">
        <f>'WLL31.05.12'!K19</f>
        <v>0</v>
      </c>
      <c r="Q19" s="35"/>
      <c r="R19" s="35">
        <f t="shared" si="1"/>
        <v>49668216</v>
      </c>
      <c r="S19" s="36">
        <f t="shared" si="0"/>
        <v>56626957</v>
      </c>
      <c r="T19" s="144">
        <f>D19/S19*100</f>
        <v>12.28874262129254</v>
      </c>
      <c r="V19" s="23"/>
      <c r="W19" s="2">
        <v>13.102763575654794</v>
      </c>
    </row>
    <row r="20" spans="1:23" ht="15">
      <c r="A20" s="5">
        <v>12</v>
      </c>
      <c r="B20" s="6" t="s">
        <v>32</v>
      </c>
      <c r="C20" s="88">
        <v>2</v>
      </c>
      <c r="D20" s="25">
        <f>'M31.05.12'!D20+'WLL31.05.12'!F20</f>
        <v>7262335</v>
      </c>
      <c r="E20" s="8"/>
      <c r="F20" s="8">
        <f t="shared" si="2"/>
        <v>7262335</v>
      </c>
      <c r="G20" s="10">
        <f>'M31.05.12'!G20</f>
        <v>3602889</v>
      </c>
      <c r="H20" s="8">
        <f>'M31.05.12'!S20+'WLL31.05.12'!I20</f>
        <v>4357425</v>
      </c>
      <c r="I20" s="8">
        <f>'M31.05.12'!I20</f>
        <v>5978008</v>
      </c>
      <c r="J20" s="8">
        <f>'WLL31.05.12'!J20</f>
        <v>2406801</v>
      </c>
      <c r="K20" s="8">
        <f>'M31.05.12'!N20</f>
        <v>7540664</v>
      </c>
      <c r="L20" s="9">
        <f>'M31.05.12'!K20</f>
        <v>1852675</v>
      </c>
      <c r="M20" s="8">
        <f>'M31.05.12'!V20</f>
        <v>742113</v>
      </c>
      <c r="N20" s="35">
        <f>'M31.05.12'!W20</f>
        <v>150651</v>
      </c>
      <c r="O20" s="8">
        <f>'WLL31.05.12'!L20</f>
        <v>611582</v>
      </c>
      <c r="P20" s="8">
        <f>'WLL31.05.12'!K20</f>
        <v>0</v>
      </c>
      <c r="Q20" s="35"/>
      <c r="R20" s="35">
        <f t="shared" si="1"/>
        <v>27242808</v>
      </c>
      <c r="S20" s="36">
        <f t="shared" si="0"/>
        <v>34505143</v>
      </c>
      <c r="T20" s="144">
        <f>D20/S20*100</f>
        <v>21.047108832442746</v>
      </c>
      <c r="W20" s="2">
        <v>11.476392817874025</v>
      </c>
    </row>
    <row r="21" spans="1:23" ht="15">
      <c r="A21" s="5">
        <v>13</v>
      </c>
      <c r="B21" s="6" t="s">
        <v>83</v>
      </c>
      <c r="C21" s="88">
        <v>5</v>
      </c>
      <c r="D21" s="25">
        <f>'M31.05.12'!D21+'WLL31.05.12'!F21</f>
        <v>4812189</v>
      </c>
      <c r="E21" s="8"/>
      <c r="F21" s="8">
        <f t="shared" si="2"/>
        <v>4812189</v>
      </c>
      <c r="G21" s="10">
        <f>'M31.05.12'!G21</f>
        <v>9918789</v>
      </c>
      <c r="H21" s="8">
        <f>'M31.05.12'!S21+'WLL31.05.12'!I21</f>
        <v>12890644</v>
      </c>
      <c r="I21" s="8">
        <f>'M31.05.12'!I21</f>
        <v>4247390</v>
      </c>
      <c r="J21" s="8">
        <f>'WLL31.05.12'!J21</f>
        <v>4830024</v>
      </c>
      <c r="K21" s="8">
        <f>'M31.05.12'!N21</f>
        <v>14330482</v>
      </c>
      <c r="L21" s="9">
        <f>'M31.05.12'!K21</f>
        <v>1012868</v>
      </c>
      <c r="M21" s="8">
        <f>'M31.05.12'!V21</f>
        <v>1158</v>
      </c>
      <c r="N21" s="35">
        <f>'M31.05.12'!W21</f>
        <v>1264621</v>
      </c>
      <c r="O21" s="8">
        <f>'WLL31.05.12'!L21</f>
        <v>2542</v>
      </c>
      <c r="P21" s="8">
        <f>'WLL31.05.12'!K21</f>
        <v>0</v>
      </c>
      <c r="Q21" s="35"/>
      <c r="R21" s="35">
        <f t="shared" si="1"/>
        <v>48498518</v>
      </c>
      <c r="S21" s="36">
        <f t="shared" si="0"/>
        <v>53310707</v>
      </c>
      <c r="T21" s="144">
        <f>D21/S21*100</f>
        <v>9.026683889223229</v>
      </c>
      <c r="W21" s="2">
        <v>20.199704323097638</v>
      </c>
    </row>
    <row r="22" spans="1:23" ht="15">
      <c r="A22" s="5">
        <v>14</v>
      </c>
      <c r="B22" s="6" t="s">
        <v>34</v>
      </c>
      <c r="C22" s="88">
        <v>6</v>
      </c>
      <c r="D22" s="25">
        <f>'M31.05.12'!D22+'WLL31.05.12'!F22</f>
        <v>5956990</v>
      </c>
      <c r="E22" s="8"/>
      <c r="F22" s="8">
        <f t="shared" si="2"/>
        <v>5956990</v>
      </c>
      <c r="G22" s="10">
        <f>'M31.05.12'!G22</f>
        <v>10127271</v>
      </c>
      <c r="H22" s="8">
        <f>'M31.05.12'!S22+'WLL31.05.12'!I22</f>
        <v>11322599</v>
      </c>
      <c r="I22" s="8">
        <f>'M31.05.12'!I22</f>
        <v>13178400</v>
      </c>
      <c r="J22" s="8">
        <f>'WLL31.05.12'!J22</f>
        <v>8372129</v>
      </c>
      <c r="K22" s="8">
        <f>'M31.05.12'!N22</f>
        <v>15294250</v>
      </c>
      <c r="L22" s="9">
        <f>'M31.05.12'!K22</f>
        <v>1116543</v>
      </c>
      <c r="M22" s="8">
        <f>'M31.05.12'!V22</f>
        <v>4887291</v>
      </c>
      <c r="N22" s="35">
        <f>'M31.05.12'!W22</f>
        <v>8821</v>
      </c>
      <c r="O22" s="8">
        <f>'WLL31.05.12'!L22</f>
        <v>733675</v>
      </c>
      <c r="P22" s="8">
        <f>'WLL31.05.12'!K22</f>
        <v>0</v>
      </c>
      <c r="Q22" s="35"/>
      <c r="R22" s="35">
        <f t="shared" si="1"/>
        <v>65040979</v>
      </c>
      <c r="S22" s="36">
        <f t="shared" si="0"/>
        <v>70997969</v>
      </c>
      <c r="T22" s="144">
        <f>D22/S22*100</f>
        <v>8.390366772322741</v>
      </c>
      <c r="W22" s="2">
        <v>16.415438804006907</v>
      </c>
    </row>
    <row r="23" spans="1:23" ht="15">
      <c r="A23" s="5">
        <v>15</v>
      </c>
      <c r="B23" s="6" t="s">
        <v>35</v>
      </c>
      <c r="C23" s="88">
        <v>3</v>
      </c>
      <c r="D23" s="25">
        <f>'M31.05.12'!D23+'WLL31.05.12'!F23</f>
        <v>1657815</v>
      </c>
      <c r="E23" s="8"/>
      <c r="F23" s="8">
        <f t="shared" si="2"/>
        <v>1657815</v>
      </c>
      <c r="G23" s="10">
        <f>'M31.05.12'!G23</f>
        <v>2423281</v>
      </c>
      <c r="H23" s="8">
        <f>'M31.05.12'!S23+'WLL31.05.12'!I23</f>
        <v>984146</v>
      </c>
      <c r="I23" s="8">
        <f>'M31.05.12'!I23</f>
        <v>979593</v>
      </c>
      <c r="J23" s="8">
        <f>'WLL31.05.12'!J23</f>
        <v>76967</v>
      </c>
      <c r="K23" s="8">
        <f>'M31.05.12'!N23</f>
        <v>218076</v>
      </c>
      <c r="L23" s="9">
        <f>'M31.05.12'!K23</f>
        <v>2418523</v>
      </c>
      <c r="M23" s="8">
        <f>'M31.05.12'!V23</f>
        <v>72</v>
      </c>
      <c r="N23" s="35">
        <f>'M31.05.12'!W23</f>
        <v>0</v>
      </c>
      <c r="O23" s="8">
        <f>'WLL31.05.12'!L23</f>
        <v>172</v>
      </c>
      <c r="P23" s="8">
        <f>'WLL31.05.12'!K23</f>
        <v>0</v>
      </c>
      <c r="Q23" s="35"/>
      <c r="R23" s="35">
        <f t="shared" si="1"/>
        <v>7100830</v>
      </c>
      <c r="S23" s="36">
        <f t="shared" si="0"/>
        <v>8758645</v>
      </c>
      <c r="T23" s="144">
        <f>D23/S23*100</f>
        <v>18.927756519415958</v>
      </c>
      <c r="W23" s="2">
        <v>18.233066796837388</v>
      </c>
    </row>
    <row r="24" spans="1:23" ht="15">
      <c r="A24" s="5">
        <v>16</v>
      </c>
      <c r="B24" s="6" t="s">
        <v>36</v>
      </c>
      <c r="C24" s="88"/>
      <c r="D24" s="25">
        <f>'M31.05.12'!D24+'WLL31.05.12'!F24</f>
        <v>0</v>
      </c>
      <c r="E24" s="8"/>
      <c r="F24" s="8">
        <f>D24+E24</f>
        <v>0</v>
      </c>
      <c r="G24" s="10">
        <f>'M31.05.12'!G24</f>
        <v>0</v>
      </c>
      <c r="H24" s="8">
        <f>'M31.05.12'!S24+'WLL31.05.12'!I24</f>
        <v>0</v>
      </c>
      <c r="I24" s="8">
        <f>'M31.05.12'!I24</f>
        <v>0</v>
      </c>
      <c r="J24" s="8">
        <f>'WLL31.05.12'!J24</f>
        <v>0</v>
      </c>
      <c r="K24" s="8">
        <f>'M31.05.12'!N24</f>
        <v>0</v>
      </c>
      <c r="L24" s="9">
        <f>'M31.05.12'!K24</f>
        <v>0</v>
      </c>
      <c r="M24" s="8">
        <f>'M31.05.12'!V24</f>
        <v>0</v>
      </c>
      <c r="N24" s="35">
        <f>'M31.05.12'!W24</f>
        <v>0</v>
      </c>
      <c r="O24" s="8">
        <f>'WLL31.05.12'!L24</f>
        <v>0</v>
      </c>
      <c r="P24" s="8">
        <f>'WLL31.05.12'!K24</f>
        <v>0</v>
      </c>
      <c r="Q24" s="35"/>
      <c r="R24" s="35">
        <f t="shared" si="1"/>
        <v>0</v>
      </c>
      <c r="S24" s="36">
        <f t="shared" si="0"/>
        <v>0</v>
      </c>
      <c r="T24" s="144"/>
      <c r="W24" s="2">
        <v>13.323404116715686</v>
      </c>
    </row>
    <row r="25" spans="1:23" ht="15">
      <c r="A25" s="5">
        <v>17</v>
      </c>
      <c r="B25" s="6" t="s">
        <v>37</v>
      </c>
      <c r="C25" s="88">
        <v>3</v>
      </c>
      <c r="D25" s="25">
        <f>'M31.05.12'!D25+'WLL31.05.12'!F25</f>
        <v>4460597</v>
      </c>
      <c r="E25" s="8"/>
      <c r="F25" s="8">
        <f t="shared" si="2"/>
        <v>4460597</v>
      </c>
      <c r="G25" s="10">
        <f>'M31.05.12'!G25</f>
        <v>6529593</v>
      </c>
      <c r="H25" s="8">
        <f>'M31.05.12'!S25+'WLL31.05.12'!I25</f>
        <v>4653597</v>
      </c>
      <c r="I25" s="8">
        <f>'M31.05.12'!I25</f>
        <v>2648169</v>
      </c>
      <c r="J25" s="8">
        <f>'WLL31.05.12'!J25</f>
        <v>2501732</v>
      </c>
      <c r="K25" s="8">
        <f>'M31.05.12'!N25</f>
        <v>1054471</v>
      </c>
      <c r="L25" s="9">
        <f>'M31.05.12'!K25</f>
        <v>2843453</v>
      </c>
      <c r="M25" s="8">
        <f>'M31.05.12'!V25</f>
        <v>1563893</v>
      </c>
      <c r="N25" s="35">
        <f>'M31.05.12'!W25</f>
        <v>10673</v>
      </c>
      <c r="O25" s="8">
        <f>'WLL31.05.12'!L25</f>
        <v>661</v>
      </c>
      <c r="P25" s="8">
        <f>'WLL31.05.12'!K25</f>
        <v>0</v>
      </c>
      <c r="Q25" s="35"/>
      <c r="R25" s="35">
        <f t="shared" si="1"/>
        <v>21806242</v>
      </c>
      <c r="S25" s="36">
        <f t="shared" si="0"/>
        <v>26266839</v>
      </c>
      <c r="T25" s="144">
        <f>D25/S25*100</f>
        <v>16.98185685761427</v>
      </c>
      <c r="W25" s="2">
        <v>11.157139831728973</v>
      </c>
    </row>
    <row r="26" spans="1:23" ht="15">
      <c r="A26" s="5">
        <v>18</v>
      </c>
      <c r="B26" s="6" t="s">
        <v>38</v>
      </c>
      <c r="C26" s="88">
        <v>4</v>
      </c>
      <c r="D26" s="25">
        <f>'M31.05.12'!D26+'WLL31.05.12'!F26</f>
        <v>4317368</v>
      </c>
      <c r="E26" s="8"/>
      <c r="F26" s="8">
        <f t="shared" si="2"/>
        <v>4317368</v>
      </c>
      <c r="G26" s="10">
        <f>'M31.05.12'!G26</f>
        <v>6982024</v>
      </c>
      <c r="H26" s="8">
        <f>'M31.05.12'!S26+'WLL31.05.12'!I26</f>
        <v>4097846</v>
      </c>
      <c r="I26" s="8">
        <f>'M31.05.12'!I26</f>
        <v>4568041</v>
      </c>
      <c r="J26" s="8">
        <f>'WLL31.05.12'!J26</f>
        <v>3122023</v>
      </c>
      <c r="K26" s="8">
        <f>'M31.05.12'!N26</f>
        <v>5596731</v>
      </c>
      <c r="L26" s="9">
        <f>'M31.05.12'!K26</f>
        <v>968341</v>
      </c>
      <c r="M26" s="8">
        <f>'M31.05.12'!V26</f>
        <v>1126</v>
      </c>
      <c r="N26" s="35">
        <f>'M31.05.12'!W26</f>
        <v>0</v>
      </c>
      <c r="O26" s="8">
        <f>'WLL31.05.12'!L26</f>
        <v>968</v>
      </c>
      <c r="P26" s="8">
        <f>'WLL31.05.12'!K26</f>
        <v>1517214</v>
      </c>
      <c r="Q26" s="35"/>
      <c r="R26" s="35">
        <f t="shared" si="1"/>
        <v>26854314</v>
      </c>
      <c r="S26" s="36">
        <f t="shared" si="0"/>
        <v>31171682</v>
      </c>
      <c r="T26" s="144">
        <f>D26/S26*100</f>
        <v>13.850288861537855</v>
      </c>
      <c r="U26" s="23"/>
      <c r="W26" s="2">
        <v>18.621049879510213</v>
      </c>
    </row>
    <row r="27" spans="1:23" ht="15">
      <c r="A27" s="5">
        <v>19</v>
      </c>
      <c r="B27" s="6" t="s">
        <v>39</v>
      </c>
      <c r="C27" s="88">
        <v>4</v>
      </c>
      <c r="D27" s="25">
        <f>'M31.05.12'!D27+'WLL31.05.12'!F27</f>
        <v>5666008</v>
      </c>
      <c r="E27" s="8"/>
      <c r="F27" s="8">
        <f t="shared" si="2"/>
        <v>5666008</v>
      </c>
      <c r="G27" s="10">
        <f>'M31.05.12'!G27</f>
        <v>14679279</v>
      </c>
      <c r="H27" s="8">
        <f>'M31.05.12'!S27+'WLL31.05.12'!I27</f>
        <v>7338401</v>
      </c>
      <c r="I27" s="8">
        <f>'M31.05.12'!I27</f>
        <v>9230201</v>
      </c>
      <c r="J27" s="8">
        <f>'WLL31.05.12'!J27</f>
        <v>3665805</v>
      </c>
      <c r="K27" s="8">
        <f>'M31.05.12'!N27</f>
        <v>4383118</v>
      </c>
      <c r="L27" s="9">
        <f>'M31.05.12'!K27</f>
        <v>2034203</v>
      </c>
      <c r="M27" s="8">
        <f>'M31.05.12'!V27</f>
        <v>1056</v>
      </c>
      <c r="N27" s="35">
        <f>'M31.05.12'!W27</f>
        <v>8443</v>
      </c>
      <c r="O27" s="8">
        <f>'WLL31.05.12'!L27</f>
        <v>2513881</v>
      </c>
      <c r="P27" s="8">
        <f>'WLL31.05.12'!K27</f>
        <v>0</v>
      </c>
      <c r="Q27" s="35"/>
      <c r="R27" s="35">
        <f t="shared" si="1"/>
        <v>43854387</v>
      </c>
      <c r="S27" s="36">
        <f t="shared" si="0"/>
        <v>49520395</v>
      </c>
      <c r="T27" s="144">
        <f>D27/S27*100</f>
        <v>11.441766569107536</v>
      </c>
      <c r="U27" s="23"/>
      <c r="W27" s="2">
        <v>11.446058657568615</v>
      </c>
    </row>
    <row r="28" spans="1:23" ht="15">
      <c r="A28" s="5">
        <v>20</v>
      </c>
      <c r="B28" s="6" t="s">
        <v>40</v>
      </c>
      <c r="C28" s="88">
        <v>4</v>
      </c>
      <c r="D28" s="25">
        <f>'M31.05.12'!D28+'WLL31.05.12'!F28</f>
        <v>7883180</v>
      </c>
      <c r="E28" s="8"/>
      <c r="F28" s="8">
        <f t="shared" si="2"/>
        <v>7883180</v>
      </c>
      <c r="G28" s="10">
        <f>'M31.05.12'!G28</f>
        <v>10130017</v>
      </c>
      <c r="H28" s="8">
        <f>'M31.05.12'!S28+'WLL31.05.12'!I28</f>
        <v>7640838</v>
      </c>
      <c r="I28" s="8">
        <f>'M31.05.12'!I28</f>
        <v>10206037</v>
      </c>
      <c r="J28" s="8">
        <f>'WLL31.05.12'!J28</f>
        <v>3668995</v>
      </c>
      <c r="K28" s="8">
        <f>'M31.05.12'!N28</f>
        <v>2179223</v>
      </c>
      <c r="L28" s="9">
        <f>'M31.05.12'!K28</f>
        <v>18536856</v>
      </c>
      <c r="M28" s="8">
        <f>'M31.05.12'!V28</f>
        <v>2371433</v>
      </c>
      <c r="N28" s="35">
        <f>'M31.05.12'!W28</f>
        <v>1341291</v>
      </c>
      <c r="O28" s="8">
        <f>'WLL31.05.12'!L28</f>
        <v>1636223</v>
      </c>
      <c r="P28" s="8">
        <f>'WLL31.05.12'!K28</f>
        <v>0</v>
      </c>
      <c r="Q28" s="35"/>
      <c r="R28" s="35">
        <f t="shared" si="1"/>
        <v>57710913</v>
      </c>
      <c r="S28" s="36">
        <f t="shared" si="0"/>
        <v>65594093</v>
      </c>
      <c r="T28" s="144">
        <f>D28/S28*100</f>
        <v>12.018124863773938</v>
      </c>
      <c r="W28" s="2">
        <v>9.456205902479791</v>
      </c>
    </row>
    <row r="29" spans="1:23" ht="15">
      <c r="A29" s="5">
        <v>21</v>
      </c>
      <c r="B29" s="6" t="s">
        <v>41</v>
      </c>
      <c r="C29" s="88"/>
      <c r="D29" s="25">
        <f>'M31.05.12'!D29+'WLL31.05.12'!F29</f>
        <v>0</v>
      </c>
      <c r="E29" s="8"/>
      <c r="F29" s="8">
        <f t="shared" si="2"/>
        <v>0</v>
      </c>
      <c r="G29" s="10">
        <f>'M31.05.12'!G29</f>
        <v>0</v>
      </c>
      <c r="H29" s="8">
        <f>'M31.05.12'!S29+'WLL31.05.12'!I29</f>
        <v>0</v>
      </c>
      <c r="I29" s="8">
        <f>'M31.05.12'!I29</f>
        <v>0</v>
      </c>
      <c r="J29" s="8">
        <f>'WLL31.05.12'!J29</f>
        <v>0</v>
      </c>
      <c r="K29" s="8">
        <f>'M31.05.12'!N29</f>
        <v>0</v>
      </c>
      <c r="L29" s="9">
        <f>'M31.05.12'!K29</f>
        <v>0</v>
      </c>
      <c r="M29" s="8">
        <f>'M31.05.12'!V29</f>
        <v>0</v>
      </c>
      <c r="N29" s="35">
        <f>'M31.05.12'!W29</f>
        <v>0</v>
      </c>
      <c r="O29" s="8">
        <f>'WLL31.05.12'!L29</f>
        <v>0</v>
      </c>
      <c r="P29" s="8">
        <f>'WLL31.05.12'!K29</f>
        <v>0</v>
      </c>
      <c r="Q29" s="35"/>
      <c r="R29" s="35">
        <f t="shared" si="1"/>
        <v>0</v>
      </c>
      <c r="S29" s="36">
        <f t="shared" si="0"/>
        <v>0</v>
      </c>
      <c r="T29" s="144"/>
      <c r="W29" s="2">
        <v>11.207944897028229</v>
      </c>
    </row>
    <row r="30" spans="1:23" ht="15">
      <c r="A30" s="5">
        <v>22</v>
      </c>
      <c r="B30" s="6" t="s">
        <v>84</v>
      </c>
      <c r="C30" s="88">
        <v>4</v>
      </c>
      <c r="D30" s="25">
        <f>'M31.05.12'!D30+'WLL31.05.12'!F30</f>
        <v>10056126</v>
      </c>
      <c r="E30" s="8"/>
      <c r="F30" s="8">
        <f t="shared" si="2"/>
        <v>10056126</v>
      </c>
      <c r="G30" s="10">
        <f>'M31.05.12'!G30</f>
        <v>15143698</v>
      </c>
      <c r="H30" s="8">
        <f>'M31.05.12'!S30+'WLL31.05.12'!I30</f>
        <v>13108795</v>
      </c>
      <c r="I30" s="8">
        <f>'M31.05.12'!I30</f>
        <v>15399111</v>
      </c>
      <c r="J30" s="8">
        <f>'WLL31.05.12'!J30</f>
        <v>4765645</v>
      </c>
      <c r="K30" s="8">
        <f>'M31.05.12'!N30</f>
        <v>8063123</v>
      </c>
      <c r="L30" s="9">
        <f>'M31.05.12'!K30</f>
        <v>2152649</v>
      </c>
      <c r="M30" s="8">
        <f>'M31.05.12'!V30</f>
        <v>7633503</v>
      </c>
      <c r="N30" s="35">
        <f>'M31.05.12'!W30</f>
        <v>14882</v>
      </c>
      <c r="O30" s="8">
        <f>'WLL31.05.12'!L30</f>
        <v>585877</v>
      </c>
      <c r="P30" s="8">
        <f>'WLL31.05.12'!K30</f>
        <v>0</v>
      </c>
      <c r="Q30" s="35"/>
      <c r="R30" s="35">
        <f t="shared" si="1"/>
        <v>66867283</v>
      </c>
      <c r="S30" s="36">
        <f t="shared" si="0"/>
        <v>76923409</v>
      </c>
      <c r="T30" s="144">
        <f aca="true" t="shared" si="3" ref="T30:T38">D30/S30*100</f>
        <v>13.07290736425891</v>
      </c>
      <c r="W30" s="2">
        <v>11.264606079660437</v>
      </c>
    </row>
    <row r="31" spans="1:23" ht="15">
      <c r="A31" s="5">
        <v>23</v>
      </c>
      <c r="B31" s="6" t="s">
        <v>85</v>
      </c>
      <c r="C31" s="88">
        <v>6</v>
      </c>
      <c r="D31" s="25">
        <f>'M31.05.12'!D31+'WLL31.05.12'!F31</f>
        <v>4863549</v>
      </c>
      <c r="E31" s="8"/>
      <c r="F31" s="8">
        <f t="shared" si="2"/>
        <v>4863549</v>
      </c>
      <c r="G31" s="10">
        <f>'M31.05.12'!G31</f>
        <v>6708970</v>
      </c>
      <c r="H31" s="8">
        <f>'M31.05.12'!S31+'WLL31.05.12'!I31</f>
        <v>10380443</v>
      </c>
      <c r="I31" s="8">
        <f>'M31.05.12'!I31</f>
        <v>9773537</v>
      </c>
      <c r="J31" s="8">
        <f>'WLL31.05.12'!J31</f>
        <v>4693732</v>
      </c>
      <c r="K31" s="8">
        <f>'M31.05.12'!N31</f>
        <v>10648195</v>
      </c>
      <c r="L31" s="9">
        <f>'M31.05.12'!K31</f>
        <v>2972795</v>
      </c>
      <c r="M31" s="8">
        <f>'M31.05.12'!V31</f>
        <v>5287439</v>
      </c>
      <c r="N31" s="35">
        <f>'M31.05.12'!W31</f>
        <v>6067</v>
      </c>
      <c r="O31" s="8">
        <f>'WLL31.05.12'!L31</f>
        <v>603680</v>
      </c>
      <c r="P31" s="8">
        <f>'WLL31.05.12'!K31</f>
        <v>0</v>
      </c>
      <c r="Q31" s="35"/>
      <c r="R31" s="35">
        <f t="shared" si="1"/>
        <v>51074858</v>
      </c>
      <c r="S31" s="36">
        <f t="shared" si="0"/>
        <v>55938407</v>
      </c>
      <c r="T31" s="144">
        <f t="shared" si="3"/>
        <v>8.694471760699228</v>
      </c>
      <c r="W31" s="8">
        <v>13.113051353560742</v>
      </c>
    </row>
    <row r="32" spans="1:23" ht="15">
      <c r="A32" s="5">
        <v>24</v>
      </c>
      <c r="B32" s="6" t="s">
        <v>44</v>
      </c>
      <c r="C32" s="88">
        <v>5</v>
      </c>
      <c r="D32" s="25">
        <f>'M31.05.12'!D32+'WLL31.05.12'!F32</f>
        <v>3638992</v>
      </c>
      <c r="E32" s="8"/>
      <c r="F32" s="8">
        <f t="shared" si="2"/>
        <v>3638992</v>
      </c>
      <c r="G32" s="10">
        <f>'M31.05.12'!G32</f>
        <v>9228421</v>
      </c>
      <c r="H32" s="8">
        <f>'M31.05.12'!S32+'WLL31.05.12'!I32</f>
        <v>7836706</v>
      </c>
      <c r="I32" s="8">
        <f>'M31.05.12'!I32</f>
        <v>11766661</v>
      </c>
      <c r="J32" s="8">
        <f>'WLL31.05.12'!J32</f>
        <v>2870351</v>
      </c>
      <c r="K32" s="8">
        <f>'M31.05.12'!N32</f>
        <v>2291189</v>
      </c>
      <c r="L32" s="9">
        <f>'M31.05.12'!K32</f>
        <v>3048179</v>
      </c>
      <c r="M32" s="8">
        <f>'M31.05.12'!V32</f>
        <v>4166621</v>
      </c>
      <c r="N32" s="35">
        <f>'M31.05.12'!W32</f>
        <v>17208</v>
      </c>
      <c r="O32" s="8">
        <f>'WLL31.05.12'!L32</f>
        <v>1928771</v>
      </c>
      <c r="P32" s="8">
        <f>'WLL31.05.12'!K32</f>
        <v>0</v>
      </c>
      <c r="Q32" s="35"/>
      <c r="R32" s="35">
        <f t="shared" si="1"/>
        <v>43154107</v>
      </c>
      <c r="S32" s="36">
        <f t="shared" si="0"/>
        <v>46793099</v>
      </c>
      <c r="T32" s="144">
        <f t="shared" si="3"/>
        <v>7.776770672957565</v>
      </c>
      <c r="W32" s="2">
        <v>0</v>
      </c>
    </row>
    <row r="33" spans="1:23" ht="15">
      <c r="A33" s="5">
        <v>25</v>
      </c>
      <c r="B33" s="6" t="s">
        <v>45</v>
      </c>
      <c r="C33" s="88">
        <v>5</v>
      </c>
      <c r="D33" s="25">
        <f>'M31.05.12'!D33+'WLL31.05.12'!F33</f>
        <v>2416083</v>
      </c>
      <c r="E33" s="8"/>
      <c r="F33" s="8">
        <f t="shared" si="2"/>
        <v>2416083</v>
      </c>
      <c r="G33" s="10">
        <f>'M31.05.12'!G33</f>
        <v>3893000</v>
      </c>
      <c r="H33" s="8">
        <f>'M31.05.12'!S33+'WLL31.05.12'!I33</f>
        <v>5602243</v>
      </c>
      <c r="I33" s="8">
        <f>'M31.05.12'!I33</f>
        <v>4270427</v>
      </c>
      <c r="J33" s="8">
        <f>'WLL31.05.12'!J33</f>
        <v>3073675</v>
      </c>
      <c r="K33" s="8">
        <f>'M31.05.12'!N33</f>
        <v>1338618</v>
      </c>
      <c r="L33" s="9">
        <f>'M31.05.12'!K33</f>
        <v>1860604</v>
      </c>
      <c r="M33" s="8">
        <f>'M31.05.12'!V33</f>
        <v>1894211</v>
      </c>
      <c r="N33" s="35">
        <f>'M31.05.12'!W33</f>
        <v>4096</v>
      </c>
      <c r="O33" s="8">
        <f>'WLL31.05.12'!L33</f>
        <v>893897</v>
      </c>
      <c r="P33" s="8">
        <f>'WLL31.05.12'!K33</f>
        <v>0</v>
      </c>
      <c r="Q33" s="35"/>
      <c r="R33" s="35">
        <f t="shared" si="1"/>
        <v>22830771</v>
      </c>
      <c r="S33" s="36">
        <f t="shared" si="0"/>
        <v>25246854</v>
      </c>
      <c r="T33" s="144">
        <f t="shared" si="3"/>
        <v>9.569837889504965</v>
      </c>
      <c r="W33" s="23">
        <v>0</v>
      </c>
    </row>
    <row r="34" spans="1:23" ht="15">
      <c r="A34" s="5">
        <v>26</v>
      </c>
      <c r="B34" s="6" t="s">
        <v>46</v>
      </c>
      <c r="C34" s="88">
        <v>4</v>
      </c>
      <c r="D34" s="25">
        <f>'M31.05.12'!D34+'WLL31.05.12'!F34</f>
        <v>1685859</v>
      </c>
      <c r="E34" s="8"/>
      <c r="F34" s="8">
        <f t="shared" si="2"/>
        <v>1685859</v>
      </c>
      <c r="G34" s="10">
        <f>'M31.05.12'!G34</f>
        <v>3431010</v>
      </c>
      <c r="H34" s="8">
        <f>'M31.05.12'!S34+'WLL31.05.12'!I34</f>
        <v>1299215</v>
      </c>
      <c r="I34" s="8">
        <f>'M31.05.12'!I34</f>
        <v>2158494</v>
      </c>
      <c r="J34" s="8">
        <f>'WLL31.05.12'!J34</f>
        <v>1187927</v>
      </c>
      <c r="K34" s="8">
        <f>'M31.05.12'!N34</f>
        <v>0</v>
      </c>
      <c r="L34" s="9">
        <f>'M31.05.12'!K34</f>
        <v>3603827</v>
      </c>
      <c r="M34" s="8">
        <f>'M31.05.12'!V34</f>
        <v>0</v>
      </c>
      <c r="N34" s="35">
        <f>'M31.05.12'!W34</f>
        <v>0</v>
      </c>
      <c r="O34" s="8">
        <f>'WLL31.05.12'!L34</f>
        <v>0</v>
      </c>
      <c r="P34" s="8">
        <f>'WLL31.05.12'!K34</f>
        <v>0</v>
      </c>
      <c r="Q34" s="35"/>
      <c r="R34" s="35">
        <f t="shared" si="1"/>
        <v>11680473</v>
      </c>
      <c r="S34" s="36">
        <f t="shared" si="0"/>
        <v>13366332</v>
      </c>
      <c r="T34" s="144">
        <f t="shared" si="3"/>
        <v>12.612727261301007</v>
      </c>
      <c r="W34" s="2">
        <v>11.883842284044729</v>
      </c>
    </row>
    <row r="35" spans="1:20" ht="15">
      <c r="A35" s="5"/>
      <c r="B35" s="7" t="s">
        <v>47</v>
      </c>
      <c r="C35" s="46">
        <v>5</v>
      </c>
      <c r="D35" s="73">
        <f aca="true" t="shared" si="4" ref="D35:S35">SUM(D9:D34)</f>
        <v>97713129</v>
      </c>
      <c r="E35" s="8">
        <f t="shared" si="4"/>
        <v>0</v>
      </c>
      <c r="F35" s="8">
        <f t="shared" si="4"/>
        <v>97713129</v>
      </c>
      <c r="G35" s="8">
        <f t="shared" si="4"/>
        <v>172666463</v>
      </c>
      <c r="H35" s="8">
        <f>SUM(H9:H34)</f>
        <v>136030287</v>
      </c>
      <c r="I35" s="8">
        <f t="shared" si="4"/>
        <v>137882191</v>
      </c>
      <c r="J35" s="8">
        <f t="shared" si="4"/>
        <v>72683988</v>
      </c>
      <c r="K35" s="8">
        <f>SUM(K9:K34)</f>
        <v>108227363</v>
      </c>
      <c r="L35" s="8">
        <f t="shared" si="4"/>
        <v>60391298</v>
      </c>
      <c r="M35" s="8">
        <f>SUM(M9:M34)</f>
        <v>43581722</v>
      </c>
      <c r="N35" s="25">
        <f>SUM(N9:N34)</f>
        <v>5297754</v>
      </c>
      <c r="O35" s="8">
        <f>SUM(O9:O34)</f>
        <v>14512091</v>
      </c>
      <c r="P35" s="8">
        <f>SUM(P9:P34)</f>
        <v>1517214</v>
      </c>
      <c r="Q35" s="8"/>
      <c r="R35" s="8">
        <f t="shared" si="4"/>
        <v>752790371</v>
      </c>
      <c r="S35" s="8">
        <f t="shared" si="4"/>
        <v>850503500</v>
      </c>
      <c r="T35" s="144">
        <f t="shared" si="3"/>
        <v>11.488856777191394</v>
      </c>
    </row>
    <row r="36" spans="1:20" ht="15">
      <c r="A36" s="4">
        <v>27</v>
      </c>
      <c r="B36" s="3" t="s">
        <v>48</v>
      </c>
      <c r="C36" s="4"/>
      <c r="D36" s="73"/>
      <c r="E36" s="73">
        <f>'M31.05.12'!E36+'WLL31.05.12'!G36</f>
        <v>2804005</v>
      </c>
      <c r="F36" s="8">
        <f t="shared" si="2"/>
        <v>2804005</v>
      </c>
      <c r="G36" s="10">
        <f>'M31.05.12'!G36</f>
        <v>8885121</v>
      </c>
      <c r="H36" s="8">
        <f>'M31.05.12'!S36+'WLL31.05.12'!I36</f>
        <v>9204039</v>
      </c>
      <c r="I36" s="8">
        <f>'M31.05.12'!I36</f>
        <v>8778280</v>
      </c>
      <c r="J36" s="8">
        <f>'WLL31.05.12'!J36</f>
        <v>4516814</v>
      </c>
      <c r="K36" s="8">
        <f>'M31.05.12'!N36</f>
        <v>4866369</v>
      </c>
      <c r="L36" s="9">
        <f>'M31.05.12'!K36</f>
        <v>2698712</v>
      </c>
      <c r="M36" s="8">
        <f>'M31.05.12'!V36</f>
        <v>0</v>
      </c>
      <c r="N36" s="35">
        <f>'M31.05.12'!W36</f>
        <v>0</v>
      </c>
      <c r="O36" s="8">
        <f>'WLL31.05.12'!L36</f>
        <v>1198408</v>
      </c>
      <c r="P36" s="8">
        <f>'WLL31.05.12'!K36</f>
        <v>0</v>
      </c>
      <c r="Q36" s="35"/>
      <c r="R36" s="35">
        <f t="shared" si="1"/>
        <v>40147743</v>
      </c>
      <c r="S36" s="36">
        <f>R36+F36</f>
        <v>42951748</v>
      </c>
      <c r="T36" s="144">
        <f t="shared" si="3"/>
        <v>0</v>
      </c>
    </row>
    <row r="37" spans="1:22" ht="15">
      <c r="A37" s="4">
        <v>28</v>
      </c>
      <c r="B37" s="3" t="s">
        <v>49</v>
      </c>
      <c r="C37" s="4"/>
      <c r="D37" s="73"/>
      <c r="E37" s="73">
        <f>'M31.05.12'!E37+'WLL31.05.12'!G37</f>
        <v>2758082</v>
      </c>
      <c r="F37" s="8">
        <f t="shared" si="2"/>
        <v>2758082</v>
      </c>
      <c r="G37" s="10">
        <f>'M31.05.12'!G37</f>
        <v>3748709</v>
      </c>
      <c r="H37" s="8">
        <f>'M31.05.12'!S37+'WLL31.05.12'!I37</f>
        <v>8836374</v>
      </c>
      <c r="I37" s="8">
        <f>'M31.05.12'!I37</f>
        <v>5826799</v>
      </c>
      <c r="J37" s="8">
        <f>'WLL31.05.12'!J37</f>
        <v>4336685</v>
      </c>
      <c r="K37" s="8">
        <f>'M31.05.12'!N37</f>
        <v>2871872</v>
      </c>
      <c r="L37" s="9">
        <f>'M31.05.12'!K37</f>
        <v>1302414</v>
      </c>
      <c r="M37" s="8">
        <f>'M31.05.12'!V37</f>
        <v>1494773</v>
      </c>
      <c r="N37" s="35">
        <f>'M31.05.12'!W37</f>
        <v>942688</v>
      </c>
      <c r="O37" s="8">
        <f>'WLL31.05.12'!L37</f>
        <v>551888</v>
      </c>
      <c r="P37" s="8">
        <f>'WLL31.05.12'!K37</f>
        <v>0</v>
      </c>
      <c r="Q37" s="35">
        <f>'M31.05.12'!X37</f>
        <v>3260585</v>
      </c>
      <c r="R37" s="35">
        <f t="shared" si="1"/>
        <v>33172787</v>
      </c>
      <c r="S37" s="36">
        <f>R37+F37</f>
        <v>35930869</v>
      </c>
      <c r="T37" s="144">
        <f t="shared" si="3"/>
        <v>0</v>
      </c>
      <c r="V37" s="23"/>
    </row>
    <row r="38" spans="1:20" ht="15">
      <c r="A38" s="4"/>
      <c r="B38" s="3" t="s">
        <v>50</v>
      </c>
      <c r="C38" s="4">
        <v>5</v>
      </c>
      <c r="D38" s="73">
        <f aca="true" t="shared" si="5" ref="D38:S38">SUM(D35:D37)</f>
        <v>97713129</v>
      </c>
      <c r="E38" s="73">
        <f t="shared" si="5"/>
        <v>5562087</v>
      </c>
      <c r="F38" s="8">
        <f t="shared" si="5"/>
        <v>103275216</v>
      </c>
      <c r="G38" s="73">
        <f t="shared" si="5"/>
        <v>185300293</v>
      </c>
      <c r="H38" s="73">
        <f>SUM(H35:H37)</f>
        <v>154070700</v>
      </c>
      <c r="I38" s="73">
        <f t="shared" si="5"/>
        <v>152487270</v>
      </c>
      <c r="J38" s="73">
        <f t="shared" si="5"/>
        <v>81537487</v>
      </c>
      <c r="K38" s="73">
        <f>SUM(K35:K37)</f>
        <v>115965604</v>
      </c>
      <c r="L38" s="73">
        <f t="shared" si="5"/>
        <v>64392424</v>
      </c>
      <c r="M38" s="73">
        <f>SUM(M35:M37)</f>
        <v>45076495</v>
      </c>
      <c r="N38" s="73">
        <f>SUM(N35:N37)</f>
        <v>6240442</v>
      </c>
      <c r="O38" s="73">
        <f>SUM(O35:O37)</f>
        <v>16262387</v>
      </c>
      <c r="P38" s="73">
        <f>SUM(P35:P37)</f>
        <v>1517214</v>
      </c>
      <c r="Q38" s="73">
        <f t="shared" si="5"/>
        <v>3260585</v>
      </c>
      <c r="R38" s="8">
        <f t="shared" si="5"/>
        <v>826110901</v>
      </c>
      <c r="S38" s="8">
        <f t="shared" si="5"/>
        <v>929386117</v>
      </c>
      <c r="T38" s="144">
        <f t="shared" si="3"/>
        <v>10.513728063359913</v>
      </c>
    </row>
    <row r="39" spans="1:22" ht="14.25">
      <c r="A39" s="110" t="s">
        <v>51</v>
      </c>
      <c r="B39" s="111"/>
      <c r="C39" s="111"/>
      <c r="D39" s="142">
        <f>D38/$S$38*100</f>
        <v>10.513728063359913</v>
      </c>
      <c r="E39" s="142">
        <f aca="true" t="shared" si="6" ref="E39:J39">E38/$S$38*100</f>
        <v>0.598468913862633</v>
      </c>
      <c r="F39" s="142">
        <f t="shared" si="6"/>
        <v>11.112196977222547</v>
      </c>
      <c r="G39" s="142">
        <f t="shared" si="6"/>
        <v>19.937923497086196</v>
      </c>
      <c r="H39" s="142">
        <f t="shared" si="6"/>
        <v>16.577684686891015</v>
      </c>
      <c r="I39" s="142">
        <f t="shared" si="6"/>
        <v>16.407310934686578</v>
      </c>
      <c r="J39" s="142">
        <f t="shared" si="6"/>
        <v>8.773262856905792</v>
      </c>
      <c r="K39" s="142">
        <f aca="true" t="shared" si="7" ref="K39:R39">K38/$S$38*100</f>
        <v>12.477656151603563</v>
      </c>
      <c r="L39" s="142">
        <f t="shared" si="7"/>
        <v>6.928489980876269</v>
      </c>
      <c r="M39" s="142">
        <f t="shared" si="7"/>
        <v>4.850136469167852</v>
      </c>
      <c r="N39" s="142">
        <f t="shared" si="7"/>
        <v>0.6714584913473589</v>
      </c>
      <c r="O39" s="142">
        <f t="shared" si="7"/>
        <v>1.7497987868049896</v>
      </c>
      <c r="P39" s="142">
        <f t="shared" si="7"/>
        <v>0.16324904926463413</v>
      </c>
      <c r="Q39" s="142">
        <f t="shared" si="7"/>
        <v>0.3508321181432066</v>
      </c>
      <c r="R39" s="142">
        <f t="shared" si="7"/>
        <v>88.88780302277746</v>
      </c>
      <c r="S39" s="142">
        <f>S38/S38*100</f>
        <v>100</v>
      </c>
      <c r="T39" s="142"/>
      <c r="V39" s="23"/>
    </row>
    <row r="40" spans="1:20" ht="27.75" customHeight="1" hidden="1">
      <c r="A40" s="115"/>
      <c r="B40" s="118" t="s">
        <v>108</v>
      </c>
      <c r="C40" s="119"/>
      <c r="D40" s="116">
        <f>D35/S35</f>
        <v>0.11488856777191393</v>
      </c>
      <c r="E40" s="116">
        <f>E35/S35</f>
        <v>0</v>
      </c>
      <c r="F40" s="116">
        <f>F35/S35</f>
        <v>0.11488856777191393</v>
      </c>
      <c r="G40" s="116">
        <f>G35/S35</f>
        <v>0.20301675772057376</v>
      </c>
      <c r="H40" s="116"/>
      <c r="I40" s="116">
        <f>I35/S35</f>
        <v>0.16211831109454575</v>
      </c>
      <c r="J40" s="116"/>
      <c r="K40" s="116">
        <f>K35/S35</f>
        <v>0.1272509319479579</v>
      </c>
      <c r="L40" s="116">
        <f>L35/S35</f>
        <v>0.07100652495845108</v>
      </c>
      <c r="M40" s="116"/>
      <c r="N40" s="116"/>
      <c r="O40" s="116"/>
      <c r="P40" s="116"/>
      <c r="Q40" s="116">
        <f>Q35/S35</f>
        <v>0</v>
      </c>
      <c r="R40" s="116">
        <f>R35/S35</f>
        <v>0.8851114322280861</v>
      </c>
      <c r="S40" s="116">
        <f>S35/S35</f>
        <v>1</v>
      </c>
      <c r="T40" s="147"/>
    </row>
    <row r="41" spans="1:20" ht="14.25">
      <c r="A41" s="104"/>
      <c r="B41" s="120"/>
      <c r="C41" s="120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43"/>
    </row>
    <row r="42" spans="1:20" ht="14.25">
      <c r="A42" s="110" t="str">
        <f>'T31.05.12'!A40</f>
        <v>Conn. As on 30.04.2012</v>
      </c>
      <c r="B42" s="111"/>
      <c r="C42" s="121">
        <v>5</v>
      </c>
      <c r="D42" s="8">
        <v>97794938</v>
      </c>
      <c r="E42" s="8">
        <v>5732407</v>
      </c>
      <c r="F42" s="8">
        <v>103527345</v>
      </c>
      <c r="G42" s="8">
        <v>183290119</v>
      </c>
      <c r="H42" s="8">
        <v>153548424</v>
      </c>
      <c r="I42" s="8">
        <v>151284403</v>
      </c>
      <c r="J42" s="8">
        <v>81229732</v>
      </c>
      <c r="K42" s="8">
        <v>114209668</v>
      </c>
      <c r="L42" s="8">
        <v>63586275</v>
      </c>
      <c r="M42" s="8">
        <v>43551640</v>
      </c>
      <c r="N42" s="8">
        <v>6107959</v>
      </c>
      <c r="O42" s="8">
        <v>16007995</v>
      </c>
      <c r="P42" s="8">
        <v>1426916</v>
      </c>
      <c r="Q42" s="8">
        <v>3258921</v>
      </c>
      <c r="R42" s="8">
        <v>822625013</v>
      </c>
      <c r="S42" s="8">
        <v>926152358</v>
      </c>
      <c r="T42" s="146">
        <f>(D42)/S42*100</f>
        <v>10.559271069739046</v>
      </c>
    </row>
    <row r="43" spans="1:22" ht="14.25">
      <c r="A43" s="110" t="str">
        <f>'T31.05.12'!A41</f>
        <v>Addition during May 2012</v>
      </c>
      <c r="B43" s="111"/>
      <c r="C43" s="121">
        <v>12</v>
      </c>
      <c r="D43" s="8">
        <f aca="true" t="shared" si="8" ref="D43:S43">D38-D42</f>
        <v>-81809</v>
      </c>
      <c r="E43" s="8">
        <f t="shared" si="8"/>
        <v>-170320</v>
      </c>
      <c r="F43" s="8">
        <f t="shared" si="8"/>
        <v>-252129</v>
      </c>
      <c r="G43" s="8">
        <f t="shared" si="8"/>
        <v>2010174</v>
      </c>
      <c r="H43" s="8">
        <f t="shared" si="8"/>
        <v>522276</v>
      </c>
      <c r="I43" s="8">
        <f t="shared" si="8"/>
        <v>1202867</v>
      </c>
      <c r="J43" s="8">
        <f t="shared" si="8"/>
        <v>307755</v>
      </c>
      <c r="K43" s="8">
        <f t="shared" si="8"/>
        <v>1755936</v>
      </c>
      <c r="L43" s="8">
        <f t="shared" si="8"/>
        <v>806149</v>
      </c>
      <c r="M43" s="8">
        <f>M38-M42</f>
        <v>1524855</v>
      </c>
      <c r="N43" s="8">
        <f>N38-N42</f>
        <v>132483</v>
      </c>
      <c r="O43" s="8">
        <f>O38-O42</f>
        <v>254392</v>
      </c>
      <c r="P43" s="8">
        <f>P38-P42</f>
        <v>90298</v>
      </c>
      <c r="Q43" s="8">
        <f t="shared" si="8"/>
        <v>1664</v>
      </c>
      <c r="R43" s="8">
        <f t="shared" si="8"/>
        <v>3485888</v>
      </c>
      <c r="S43" s="8">
        <f t="shared" si="8"/>
        <v>3233759</v>
      </c>
      <c r="T43" s="148">
        <f>(D43)/S43*100</f>
        <v>-2.5298422053096723</v>
      </c>
      <c r="V43" s="164">
        <f>T38-T42</f>
        <v>-0.04554300637913222</v>
      </c>
    </row>
    <row r="44" spans="1:22" ht="14.25">
      <c r="A44" s="110" t="str">
        <f>'T31.05.12'!A42</f>
        <v>Conn. As on 31.03.2012</v>
      </c>
      <c r="B44" s="113"/>
      <c r="C44" s="4">
        <v>5</v>
      </c>
      <c r="D44" s="8">
        <v>98512988</v>
      </c>
      <c r="E44" s="8">
        <v>5844289</v>
      </c>
      <c r="F44" s="8">
        <v>104357277</v>
      </c>
      <c r="G44" s="8">
        <v>181279296</v>
      </c>
      <c r="H44" s="8">
        <v>153045692</v>
      </c>
      <c r="I44" s="8">
        <v>150465330</v>
      </c>
      <c r="J44" s="8">
        <v>81745797</v>
      </c>
      <c r="K44" s="8">
        <v>112722692</v>
      </c>
      <c r="L44" s="8">
        <v>62572579</v>
      </c>
      <c r="M44" s="8">
        <v>42431924</v>
      </c>
      <c r="N44" s="8">
        <v>5951588</v>
      </c>
      <c r="O44" s="8">
        <v>15803039</v>
      </c>
      <c r="P44" s="8">
        <v>1331392</v>
      </c>
      <c r="Q44" s="8">
        <v>3267241</v>
      </c>
      <c r="R44" s="8">
        <v>815739531</v>
      </c>
      <c r="S44" s="8">
        <v>920096808</v>
      </c>
      <c r="T44" s="148">
        <f>(D44)/S44*100</f>
        <v>10.706806842872995</v>
      </c>
      <c r="V44" s="164">
        <f>T38-T44</f>
        <v>-0.1930787795130815</v>
      </c>
    </row>
    <row r="45" spans="1:20" ht="14.25">
      <c r="A45" s="110" t="str">
        <f>'T31.05.12'!A43</f>
        <v>Addition during 2012-13</v>
      </c>
      <c r="B45" s="111"/>
      <c r="C45" s="4">
        <v>13</v>
      </c>
      <c r="D45" s="8">
        <f>D38-D44</f>
        <v>-799859</v>
      </c>
      <c r="E45" s="8">
        <f aca="true" t="shared" si="9" ref="E45:Q45">E38-E44</f>
        <v>-282202</v>
      </c>
      <c r="F45" s="8">
        <f t="shared" si="9"/>
        <v>-1082061</v>
      </c>
      <c r="G45" s="8">
        <f t="shared" si="9"/>
        <v>4020997</v>
      </c>
      <c r="H45" s="8">
        <f t="shared" si="9"/>
        <v>1025008</v>
      </c>
      <c r="I45" s="8">
        <f t="shared" si="9"/>
        <v>2021940</v>
      </c>
      <c r="J45" s="8">
        <f t="shared" si="9"/>
        <v>-208310</v>
      </c>
      <c r="K45" s="8">
        <f t="shared" si="9"/>
        <v>3242912</v>
      </c>
      <c r="L45" s="8">
        <f t="shared" si="9"/>
        <v>1819845</v>
      </c>
      <c r="M45" s="8">
        <f>M38-M44</f>
        <v>2644571</v>
      </c>
      <c r="N45" s="8">
        <f>N38-N44</f>
        <v>288854</v>
      </c>
      <c r="O45" s="8">
        <f>O38-O44</f>
        <v>459348</v>
      </c>
      <c r="P45" s="8">
        <f>P38-P44</f>
        <v>185822</v>
      </c>
      <c r="Q45" s="8">
        <f t="shared" si="9"/>
        <v>-6656</v>
      </c>
      <c r="R45" s="8">
        <f>R38-R44</f>
        <v>10371370</v>
      </c>
      <c r="S45" s="8">
        <f>S38-S44</f>
        <v>9289309</v>
      </c>
      <c r="T45" s="148">
        <f>(D45)/S45*100</f>
        <v>-8.610532817887746</v>
      </c>
    </row>
    <row r="46" spans="1:20" ht="15">
      <c r="A46" s="2" t="str">
        <f>'M31.05.12'!A46</f>
        <v>Note: As per TRAI report, M/s Etisalat, S. Tel and Loop (Except for Mumbai Circle) have submitted that there are no active subscribers on their network hence their figures have been taken as Zero.</v>
      </c>
      <c r="B46" s="26"/>
      <c r="C46" s="26"/>
      <c r="S46" s="23"/>
      <c r="T46" s="23"/>
    </row>
    <row r="47" spans="2:20" ht="15">
      <c r="B47" s="26"/>
      <c r="C47" s="26"/>
      <c r="D47" s="348">
        <f>D45/D44*100</f>
        <v>-0.8119325342156914</v>
      </c>
      <c r="K47" s="23"/>
      <c r="S47" s="348">
        <f>S45/S44*100</f>
        <v>1.009601263609644</v>
      </c>
      <c r="T47" s="23"/>
    </row>
    <row r="48" spans="2:19" ht="15">
      <c r="B48" s="26"/>
      <c r="C48" s="26"/>
      <c r="D48" s="23"/>
      <c r="S48" s="23"/>
    </row>
    <row r="49" spans="2:19" ht="15">
      <c r="B49" s="26"/>
      <c r="C49" s="26"/>
      <c r="D49" s="23">
        <f>D11+D23</f>
        <v>2928467</v>
      </c>
      <c r="S49" s="23">
        <f>S11+S23</f>
        <v>23359822</v>
      </c>
    </row>
    <row r="50" spans="2:19" ht="15">
      <c r="B50" s="26"/>
      <c r="C50" s="26"/>
      <c r="S50" s="23"/>
    </row>
    <row r="51" ht="14.25">
      <c r="S51" s="23"/>
    </row>
    <row r="52" ht="14.25">
      <c r="R52" s="23"/>
    </row>
  </sheetData>
  <sheetProtection/>
  <mergeCells count="20">
    <mergeCell ref="F7:F8"/>
    <mergeCell ref="E7:E8"/>
    <mergeCell ref="A6:A8"/>
    <mergeCell ref="B6:B8"/>
    <mergeCell ref="C7:C8"/>
    <mergeCell ref="D7:D8"/>
    <mergeCell ref="J7:J8"/>
    <mergeCell ref="P7:P8"/>
    <mergeCell ref="I7:I8"/>
    <mergeCell ref="G7:G8"/>
    <mergeCell ref="K7:K8"/>
    <mergeCell ref="L7:L8"/>
    <mergeCell ref="N7:N8"/>
    <mergeCell ref="H7:H8"/>
    <mergeCell ref="T6:T8"/>
    <mergeCell ref="M7:M8"/>
    <mergeCell ref="R6:R8"/>
    <mergeCell ref="O7:O8"/>
    <mergeCell ref="S6:S8"/>
    <mergeCell ref="Q7:Q8"/>
  </mergeCells>
  <conditionalFormatting sqref="T10:T38">
    <cfRule type="top10" priority="4" dxfId="1" stopIfTrue="1" rank="5"/>
  </conditionalFormatting>
  <conditionalFormatting sqref="T10:T38">
    <cfRule type="top10" priority="2" dxfId="1" stopIfTrue="1" rank="5" bottom="1"/>
    <cfRule type="top10" priority="3" dxfId="0" stopIfTrue="1" rank="5"/>
  </conditionalFormatting>
  <conditionalFormatting sqref="T10:T38">
    <cfRule type="top10" priority="1" dxfId="1" stopIfTrue="1" rank="5"/>
  </conditionalFormatting>
  <conditionalFormatting sqref="T42 T10:T38">
    <cfRule type="top10" priority="5" dxfId="1" stopIfTrue="1" rank="5" bottom="1"/>
    <cfRule type="top10" priority="6" dxfId="0" stopIfTrue="1" rank="5" percent="1"/>
    <cfRule type="top10" priority="7" dxfId="1" stopIfTrue="1" rank="5" bottom="1"/>
    <cfRule type="top10" priority="8" dxfId="0" stopIfTrue="1" rank="5"/>
  </conditionalFormatting>
  <printOptions/>
  <pageMargins left="0.1968503937007874" right="0" top="0.6299212598425197" bottom="0.2362204724409449" header="0.5118110236220472" footer="0.511811023622047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4"/>
  <sheetViews>
    <sheetView workbookViewId="0" topLeftCell="A1">
      <pane xSplit="3" ySplit="8" topLeftCell="D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7" sqref="E7:E8"/>
    </sheetView>
  </sheetViews>
  <sheetFormatPr defaultColWidth="9.140625" defaultRowHeight="12.75"/>
  <cols>
    <col min="1" max="1" width="6.140625" style="2" customWidth="1"/>
    <col min="2" max="2" width="18.00390625" style="2" customWidth="1"/>
    <col min="3" max="3" width="5.7109375" style="2" customWidth="1"/>
    <col min="4" max="4" width="11.7109375" style="2" customWidth="1"/>
    <col min="5" max="5" width="10.140625" style="2" customWidth="1"/>
    <col min="6" max="7" width="12.7109375" style="2" customWidth="1"/>
    <col min="8" max="8" width="13.28125" style="2" hidden="1" customWidth="1"/>
    <col min="9" max="9" width="12.7109375" style="2" customWidth="1"/>
    <col min="10" max="10" width="13.421875" style="2" hidden="1" customWidth="1"/>
    <col min="11" max="11" width="11.8515625" style="2" customWidth="1"/>
    <col min="12" max="12" width="11.8515625" style="2" hidden="1" customWidth="1"/>
    <col min="13" max="13" width="11.57421875" style="2" hidden="1" customWidth="1"/>
    <col min="14" max="14" width="13.00390625" style="2" customWidth="1"/>
    <col min="15" max="17" width="12.140625" style="2" hidden="1" customWidth="1"/>
    <col min="18" max="18" width="11.57421875" style="2" hidden="1" customWidth="1"/>
    <col min="19" max="19" width="11.8515625" style="2" customWidth="1"/>
    <col min="20" max="20" width="12.28125" style="2" hidden="1" customWidth="1"/>
    <col min="21" max="21" width="24.57421875" style="2" hidden="1" customWidth="1"/>
    <col min="22" max="22" width="11.8515625" style="2" customWidth="1"/>
    <col min="23" max="23" width="10.8515625" style="2" customWidth="1"/>
    <col min="24" max="24" width="10.00390625" style="2" customWidth="1"/>
    <col min="25" max="25" width="12.7109375" style="2" customWidth="1"/>
    <col min="26" max="26" width="13.00390625" style="2" customWidth="1"/>
    <col min="27" max="27" width="10.57421875" style="2" customWidth="1"/>
    <col min="28" max="28" width="11.7109375" style="2" customWidth="1"/>
    <col min="29" max="29" width="13.421875" style="2" customWidth="1"/>
    <col min="30" max="30" width="13.8515625" style="2" customWidth="1"/>
    <col min="31" max="31" width="13.140625" style="2" customWidth="1"/>
    <col min="32" max="32" width="15.8515625" style="2" customWidth="1"/>
    <col min="33" max="33" width="14.140625" style="2" customWidth="1"/>
    <col min="34" max="34" width="11.28125" style="2" customWidth="1"/>
    <col min="35" max="35" width="15.57421875" style="2" customWidth="1"/>
    <col min="36" max="36" width="12.421875" style="2" bestFit="1" customWidth="1"/>
    <col min="37" max="37" width="11.28125" style="2" customWidth="1"/>
    <col min="38" max="16384" width="9.140625" style="2" customWidth="1"/>
  </cols>
  <sheetData>
    <row r="1" spans="5:26" ht="15">
      <c r="E1" s="14"/>
      <c r="Z1" s="79" t="s">
        <v>112</v>
      </c>
    </row>
    <row r="2" spans="2:7" ht="14.25">
      <c r="B2" s="2" t="str">
        <f>'W-Less 31.05.12'!B2</f>
        <v>No. 1-2(1)/Market Share/2012-CP&amp;M </v>
      </c>
      <c r="G2" s="2" t="str">
        <f>'T31.05.12'!H2</f>
        <v>Dated:2nd July 2012.</v>
      </c>
    </row>
    <row r="4" spans="2:3" ht="15">
      <c r="B4" s="79" t="s">
        <v>220</v>
      </c>
      <c r="C4" s="79"/>
    </row>
    <row r="5" spans="4:24" ht="14.25">
      <c r="D5" s="93">
        <v>1</v>
      </c>
      <c r="E5" s="93">
        <v>2</v>
      </c>
      <c r="F5" s="93"/>
      <c r="G5" s="93">
        <v>3</v>
      </c>
      <c r="H5" s="93"/>
      <c r="I5" s="93">
        <v>4</v>
      </c>
      <c r="J5" s="93"/>
      <c r="K5" s="93">
        <v>5</v>
      </c>
      <c r="L5" s="93"/>
      <c r="M5" s="93"/>
      <c r="N5" s="93">
        <v>6</v>
      </c>
      <c r="O5" s="93"/>
      <c r="P5" s="93"/>
      <c r="Q5" s="93"/>
      <c r="R5" s="93"/>
      <c r="S5" s="93">
        <v>7</v>
      </c>
      <c r="T5" s="93"/>
      <c r="U5" s="93"/>
      <c r="V5" s="93">
        <v>8</v>
      </c>
      <c r="W5" s="93">
        <v>9</v>
      </c>
      <c r="X5" s="93">
        <v>10</v>
      </c>
    </row>
    <row r="6" spans="1:30" ht="15">
      <c r="A6" s="430" t="s">
        <v>19</v>
      </c>
      <c r="B6" s="430" t="s">
        <v>20</v>
      </c>
      <c r="C6" s="46"/>
      <c r="D6" s="13" t="s"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3"/>
      <c r="W6" s="3"/>
      <c r="X6" s="13"/>
      <c r="Y6" s="507" t="s">
        <v>53</v>
      </c>
      <c r="Z6" s="501" t="s">
        <v>70</v>
      </c>
      <c r="AA6" s="508" t="s">
        <v>120</v>
      </c>
      <c r="AB6" s="504" t="s">
        <v>99</v>
      </c>
      <c r="AC6" s="504"/>
      <c r="AD6" s="504"/>
    </row>
    <row r="7" spans="1:30" s="41" customFormat="1" ht="15.75" customHeight="1">
      <c r="A7" s="430"/>
      <c r="B7" s="430"/>
      <c r="C7" s="422" t="s">
        <v>118</v>
      </c>
      <c r="D7" s="513" t="s">
        <v>1</v>
      </c>
      <c r="E7" s="512" t="s">
        <v>2</v>
      </c>
      <c r="F7" s="507" t="s">
        <v>52</v>
      </c>
      <c r="G7" s="501" t="s">
        <v>54</v>
      </c>
      <c r="H7" s="407" t="s">
        <v>3</v>
      </c>
      <c r="I7" s="501" t="s">
        <v>110</v>
      </c>
      <c r="J7" s="408"/>
      <c r="K7" s="501" t="s">
        <v>55</v>
      </c>
      <c r="L7" s="408" t="s">
        <v>10</v>
      </c>
      <c r="M7" s="511" t="s">
        <v>14</v>
      </c>
      <c r="N7" s="501" t="s">
        <v>56</v>
      </c>
      <c r="O7" s="514" t="s">
        <v>11</v>
      </c>
      <c r="P7" s="515"/>
      <c r="Q7" s="515"/>
      <c r="R7" s="516"/>
      <c r="S7" s="501" t="s">
        <v>117</v>
      </c>
      <c r="T7" s="511" t="s">
        <v>13</v>
      </c>
      <c r="U7" s="511" t="s">
        <v>8</v>
      </c>
      <c r="V7" s="503" t="s">
        <v>143</v>
      </c>
      <c r="W7" s="503" t="s">
        <v>153</v>
      </c>
      <c r="X7" s="501" t="s">
        <v>200</v>
      </c>
      <c r="Y7" s="505"/>
      <c r="Z7" s="505"/>
      <c r="AA7" s="509"/>
      <c r="AB7" s="504"/>
      <c r="AC7" s="504"/>
      <c r="AD7" s="504"/>
    </row>
    <row r="8" spans="1:32" s="41" customFormat="1" ht="30.75" customHeight="1">
      <c r="A8" s="430"/>
      <c r="B8" s="430"/>
      <c r="C8" s="423"/>
      <c r="D8" s="513"/>
      <c r="E8" s="512"/>
      <c r="F8" s="506"/>
      <c r="G8" s="502"/>
      <c r="H8" s="78" t="s">
        <v>75</v>
      </c>
      <c r="I8" s="502"/>
      <c r="J8" s="406" t="s">
        <v>107</v>
      </c>
      <c r="K8" s="502"/>
      <c r="L8" s="409" t="s">
        <v>4</v>
      </c>
      <c r="M8" s="501"/>
      <c r="N8" s="502"/>
      <c r="O8" s="409"/>
      <c r="P8" s="406" t="s">
        <v>12</v>
      </c>
      <c r="Q8" s="406" t="s">
        <v>7</v>
      </c>
      <c r="R8" s="406" t="s">
        <v>9</v>
      </c>
      <c r="S8" s="502"/>
      <c r="T8" s="501"/>
      <c r="U8" s="501"/>
      <c r="V8" s="503"/>
      <c r="W8" s="503"/>
      <c r="X8" s="502"/>
      <c r="Y8" s="506"/>
      <c r="Z8" s="506"/>
      <c r="AA8" s="510"/>
      <c r="AB8" s="54" t="s">
        <v>47</v>
      </c>
      <c r="AC8" s="46" t="s">
        <v>87</v>
      </c>
      <c r="AD8" s="46" t="s">
        <v>88</v>
      </c>
      <c r="AE8" s="41" t="s">
        <v>122</v>
      </c>
      <c r="AF8" s="410" t="s">
        <v>116</v>
      </c>
    </row>
    <row r="9" spans="1:33" ht="30.75" customHeight="1">
      <c r="A9" s="5">
        <v>1</v>
      </c>
      <c r="B9" s="6" t="s">
        <v>21</v>
      </c>
      <c r="C9" s="6"/>
      <c r="D9" s="25"/>
      <c r="E9" s="10"/>
      <c r="F9" s="8">
        <f>D9+E9</f>
        <v>0</v>
      </c>
      <c r="G9" s="10">
        <f>H9</f>
        <v>0</v>
      </c>
      <c r="H9" s="30"/>
      <c r="I9" s="8"/>
      <c r="J9" s="8"/>
      <c r="K9" s="9"/>
      <c r="L9" s="8"/>
      <c r="M9" s="9"/>
      <c r="N9" s="8"/>
      <c r="O9" s="73"/>
      <c r="P9" s="73"/>
      <c r="Q9" s="73"/>
      <c r="R9" s="217"/>
      <c r="S9" s="73">
        <f>T9+U9</f>
        <v>0</v>
      </c>
      <c r="T9" s="217"/>
      <c r="U9" s="217"/>
      <c r="V9" s="8"/>
      <c r="W9" s="8"/>
      <c r="X9" s="8"/>
      <c r="Y9" s="35">
        <f>G9+I9+K9+N9+S9+V9+W9+X9</f>
        <v>0</v>
      </c>
      <c r="Z9" s="36">
        <f aca="true" t="shared" si="0" ref="Z9:Z34">Y9+F9</f>
        <v>0</v>
      </c>
      <c r="AA9" s="57"/>
      <c r="AB9" s="48">
        <f>AC9+AD9</f>
        <v>188352</v>
      </c>
      <c r="AC9" s="38">
        <v>106814</v>
      </c>
      <c r="AD9" s="38">
        <v>81538</v>
      </c>
      <c r="AF9" s="103">
        <v>188352</v>
      </c>
      <c r="AG9" s="2">
        <v>105270</v>
      </c>
    </row>
    <row r="10" spans="1:36" ht="13.5" customHeight="1">
      <c r="A10" s="5">
        <v>2</v>
      </c>
      <c r="B10" s="6" t="s">
        <v>22</v>
      </c>
      <c r="C10" s="88">
        <v>3</v>
      </c>
      <c r="D10" s="73">
        <f>AB10</f>
        <v>8813909</v>
      </c>
      <c r="E10" s="8"/>
      <c r="F10" s="8">
        <f>D10+E10</f>
        <v>8813909</v>
      </c>
      <c r="G10" s="218">
        <f aca="true" t="shared" si="1" ref="G10:G37">H10</f>
        <v>18679836</v>
      </c>
      <c r="H10" s="103">
        <v>18679836</v>
      </c>
      <c r="I10" s="8">
        <f>J10</f>
        <v>6270455</v>
      </c>
      <c r="J10" s="30">
        <v>6270455</v>
      </c>
      <c r="K10" s="8">
        <f>L10+M10</f>
        <v>1744165</v>
      </c>
      <c r="L10" s="30">
        <v>1744165</v>
      </c>
      <c r="M10" s="8"/>
      <c r="N10" s="87">
        <f aca="true" t="shared" si="2" ref="N10:N34">O10+P10+Q10</f>
        <v>10294786</v>
      </c>
      <c r="O10" s="30">
        <v>10294786</v>
      </c>
      <c r="P10" s="73"/>
      <c r="Q10" s="73"/>
      <c r="R10" s="73"/>
      <c r="S10" s="73">
        <f aca="true" t="shared" si="3" ref="S10:S37">T10+U10</f>
        <v>0</v>
      </c>
      <c r="T10" s="73"/>
      <c r="U10" s="73"/>
      <c r="V10" s="8">
        <v>3941629</v>
      </c>
      <c r="W10" s="8">
        <v>9877</v>
      </c>
      <c r="X10" s="8"/>
      <c r="Y10" s="35">
        <f aca="true" t="shared" si="4" ref="Y10:Y37">G10+I10+K10+N10+S10+V10+W10+X10</f>
        <v>40940748</v>
      </c>
      <c r="Z10" s="36">
        <f t="shared" si="0"/>
        <v>49754657</v>
      </c>
      <c r="AA10" s="146">
        <f>(D10)/Z10*100</f>
        <v>17.71474175774139</v>
      </c>
      <c r="AB10" s="48">
        <f aca="true" t="shared" si="5" ref="AB10:AB34">AC10+AD10</f>
        <v>8813909</v>
      </c>
      <c r="AC10" s="38">
        <v>4206676</v>
      </c>
      <c r="AD10" s="38">
        <v>4607233</v>
      </c>
      <c r="AF10" s="165">
        <v>8813909</v>
      </c>
      <c r="AG10" s="2">
        <v>4078007</v>
      </c>
      <c r="AI10" s="2">
        <v>7694250</v>
      </c>
      <c r="AJ10" s="23">
        <f aca="true" t="shared" si="6" ref="AJ10:AJ34">AI10-S10</f>
        <v>7694250</v>
      </c>
    </row>
    <row r="11" spans="1:36" ht="16.5" customHeight="1">
      <c r="A11" s="5">
        <v>3</v>
      </c>
      <c r="B11" s="6" t="s">
        <v>23</v>
      </c>
      <c r="C11" s="88">
        <v>5</v>
      </c>
      <c r="D11" s="73">
        <f>AB11</f>
        <v>1166617</v>
      </c>
      <c r="E11" s="8"/>
      <c r="F11" s="8">
        <f aca="true" t="shared" si="7" ref="F11:F37">D11+E11</f>
        <v>1166617</v>
      </c>
      <c r="G11" s="218">
        <f t="shared" si="1"/>
        <v>3799378</v>
      </c>
      <c r="H11" s="30">
        <v>3799378</v>
      </c>
      <c r="I11" s="87">
        <f>J11</f>
        <v>2309846</v>
      </c>
      <c r="J11" s="30">
        <v>2309846</v>
      </c>
      <c r="K11" s="87">
        <f aca="true" t="shared" si="8" ref="K11:K38">L11+M11</f>
        <v>3771391</v>
      </c>
      <c r="L11" s="8"/>
      <c r="M11" s="30">
        <v>3771391</v>
      </c>
      <c r="N11" s="8">
        <f t="shared" si="2"/>
        <v>335249</v>
      </c>
      <c r="O11" s="30">
        <v>335249</v>
      </c>
      <c r="P11" s="73"/>
      <c r="Q11" s="73"/>
      <c r="R11" s="73"/>
      <c r="S11" s="96">
        <f>T11+U11</f>
        <v>2941615</v>
      </c>
      <c r="T11" s="30">
        <v>2941615</v>
      </c>
      <c r="U11" s="73"/>
      <c r="V11" s="8">
        <v>387</v>
      </c>
      <c r="W11" s="8"/>
      <c r="X11" s="8"/>
      <c r="Y11" s="35">
        <f t="shared" si="4"/>
        <v>13157866</v>
      </c>
      <c r="Z11" s="36">
        <f t="shared" si="0"/>
        <v>14324483</v>
      </c>
      <c r="AA11" s="146">
        <f>(D11)/Z11*100</f>
        <v>8.14421714207766</v>
      </c>
      <c r="AB11" s="48">
        <f t="shared" si="5"/>
        <v>1166617</v>
      </c>
      <c r="AC11" s="38">
        <v>835654</v>
      </c>
      <c r="AD11" s="38">
        <v>330963</v>
      </c>
      <c r="AF11" s="165">
        <v>1166617</v>
      </c>
      <c r="AG11" s="2">
        <v>1009899</v>
      </c>
      <c r="AI11" s="2">
        <v>1880216</v>
      </c>
      <c r="AJ11" s="23">
        <f t="shared" si="6"/>
        <v>-1061399</v>
      </c>
    </row>
    <row r="12" spans="1:36" ht="15">
      <c r="A12" s="5">
        <v>4</v>
      </c>
      <c r="B12" s="6" t="s">
        <v>24</v>
      </c>
      <c r="C12" s="88">
        <v>5</v>
      </c>
      <c r="D12" s="73">
        <f>AB12+AB18</f>
        <v>5789939</v>
      </c>
      <c r="E12" s="8"/>
      <c r="F12" s="8">
        <f t="shared" si="7"/>
        <v>5789939</v>
      </c>
      <c r="G12" s="218">
        <f t="shared" si="1"/>
        <v>18025925</v>
      </c>
      <c r="H12" s="30">
        <v>18025925</v>
      </c>
      <c r="I12" s="87">
        <f aca="true" t="shared" si="9" ref="I12:I37">J12</f>
        <v>6262209</v>
      </c>
      <c r="J12" s="30">
        <v>6262209</v>
      </c>
      <c r="K12" s="8">
        <f t="shared" si="8"/>
        <v>5350257</v>
      </c>
      <c r="L12" s="8"/>
      <c r="M12" s="30">
        <v>5350257</v>
      </c>
      <c r="N12" s="87">
        <f t="shared" si="2"/>
        <v>5944765</v>
      </c>
      <c r="O12" s="30">
        <v>5944765</v>
      </c>
      <c r="P12" s="73"/>
      <c r="Q12" s="73"/>
      <c r="R12" s="73"/>
      <c r="S12" s="96">
        <f>T12+U12</f>
        <v>6170545</v>
      </c>
      <c r="T12" s="30">
        <f>6163545+7000</f>
        <v>6170545</v>
      </c>
      <c r="U12" s="73"/>
      <c r="V12" s="8">
        <v>4914340</v>
      </c>
      <c r="W12" s="8">
        <v>18868</v>
      </c>
      <c r="X12" s="8"/>
      <c r="Y12" s="35">
        <f t="shared" si="4"/>
        <v>46686909</v>
      </c>
      <c r="Z12" s="36">
        <f t="shared" si="0"/>
        <v>52476848</v>
      </c>
      <c r="AA12" s="146">
        <f>(D12)/Z12*100</f>
        <v>11.03332082750092</v>
      </c>
      <c r="AB12" s="48">
        <f t="shared" si="5"/>
        <v>4183203</v>
      </c>
      <c r="AC12" s="38">
        <v>2797050</v>
      </c>
      <c r="AD12" s="38">
        <v>1386153</v>
      </c>
      <c r="AF12" s="165">
        <v>4183203</v>
      </c>
      <c r="AG12" s="2">
        <v>3092531</v>
      </c>
      <c r="AI12" s="2">
        <v>7175844</v>
      </c>
      <c r="AJ12" s="23">
        <f t="shared" si="6"/>
        <v>1005299</v>
      </c>
    </row>
    <row r="13" spans="1:36" ht="14.25">
      <c r="A13" s="5">
        <v>5</v>
      </c>
      <c r="B13" s="6" t="s">
        <v>25</v>
      </c>
      <c r="C13" s="88"/>
      <c r="D13" s="73"/>
      <c r="E13" s="8"/>
      <c r="F13" s="8">
        <f t="shared" si="7"/>
        <v>0</v>
      </c>
      <c r="G13" s="10">
        <f t="shared" si="1"/>
        <v>0</v>
      </c>
      <c r="H13" s="30"/>
      <c r="I13" s="8">
        <f t="shared" si="9"/>
        <v>0</v>
      </c>
      <c r="J13" s="30"/>
      <c r="K13" s="8">
        <f t="shared" si="8"/>
        <v>0</v>
      </c>
      <c r="L13" s="8"/>
      <c r="M13" s="8"/>
      <c r="N13" s="8">
        <f t="shared" si="2"/>
        <v>0</v>
      </c>
      <c r="O13" s="73"/>
      <c r="P13" s="73"/>
      <c r="Q13" s="73"/>
      <c r="R13" s="73"/>
      <c r="S13" s="73">
        <f t="shared" si="3"/>
        <v>0</v>
      </c>
      <c r="T13" s="73"/>
      <c r="U13" s="73"/>
      <c r="V13" s="8"/>
      <c r="W13" s="8"/>
      <c r="X13" s="8"/>
      <c r="Y13" s="35">
        <f t="shared" si="4"/>
        <v>0</v>
      </c>
      <c r="Z13" s="36">
        <f t="shared" si="0"/>
        <v>0</v>
      </c>
      <c r="AA13" s="146"/>
      <c r="AB13" s="48">
        <f t="shared" si="5"/>
        <v>1440114</v>
      </c>
      <c r="AC13" s="38">
        <v>964918</v>
      </c>
      <c r="AD13" s="38">
        <v>475196</v>
      </c>
      <c r="AF13" s="103">
        <v>1440114</v>
      </c>
      <c r="AG13" s="2">
        <v>885595</v>
      </c>
      <c r="AJ13" s="23">
        <f t="shared" si="6"/>
        <v>0</v>
      </c>
    </row>
    <row r="14" spans="1:36" ht="15">
      <c r="A14" s="5">
        <v>6</v>
      </c>
      <c r="B14" s="6" t="s">
        <v>26</v>
      </c>
      <c r="C14" s="88">
        <v>5</v>
      </c>
      <c r="D14" s="73">
        <f>AB14</f>
        <v>3992589</v>
      </c>
      <c r="E14" s="8"/>
      <c r="F14" s="8">
        <f t="shared" si="7"/>
        <v>3992589</v>
      </c>
      <c r="G14" s="218">
        <f t="shared" si="1"/>
        <v>7213659</v>
      </c>
      <c r="H14" s="30">
        <v>7213659</v>
      </c>
      <c r="I14" s="87">
        <f t="shared" si="9"/>
        <v>16032077</v>
      </c>
      <c r="J14" s="30">
        <v>16032077</v>
      </c>
      <c r="K14" s="8">
        <f t="shared" si="8"/>
        <v>770338</v>
      </c>
      <c r="L14" s="30">
        <v>770338</v>
      </c>
      <c r="M14" s="8"/>
      <c r="N14" s="87">
        <f t="shared" si="2"/>
        <v>8383355</v>
      </c>
      <c r="O14" s="30">
        <v>8383355</v>
      </c>
      <c r="P14" s="73"/>
      <c r="Q14" s="73"/>
      <c r="R14" s="73"/>
      <c r="S14" s="73">
        <f t="shared" si="3"/>
        <v>0</v>
      </c>
      <c r="T14" s="73"/>
      <c r="U14" s="73"/>
      <c r="V14" s="87">
        <v>4008642</v>
      </c>
      <c r="W14" s="8">
        <v>1341986</v>
      </c>
      <c r="X14" s="8"/>
      <c r="Y14" s="35">
        <f t="shared" si="4"/>
        <v>37750057</v>
      </c>
      <c r="Z14" s="36">
        <f t="shared" si="0"/>
        <v>41742646</v>
      </c>
      <c r="AA14" s="146">
        <f>(D14)/Z14*100</f>
        <v>9.564772199634877</v>
      </c>
      <c r="AB14" s="48">
        <f t="shared" si="5"/>
        <v>3992589</v>
      </c>
      <c r="AC14" s="38">
        <v>2595186</v>
      </c>
      <c r="AD14" s="38">
        <v>1397403</v>
      </c>
      <c r="AF14" s="165">
        <v>3992589</v>
      </c>
      <c r="AG14" s="2">
        <v>2777067</v>
      </c>
      <c r="AI14" s="2">
        <v>6216728</v>
      </c>
      <c r="AJ14" s="23">
        <f t="shared" si="6"/>
        <v>6216728</v>
      </c>
    </row>
    <row r="15" spans="1:36" ht="15">
      <c r="A15" s="5">
        <v>7</v>
      </c>
      <c r="B15" s="6" t="s">
        <v>27</v>
      </c>
      <c r="C15" s="88">
        <v>3</v>
      </c>
      <c r="D15" s="73">
        <f>AB15</f>
        <v>2984516</v>
      </c>
      <c r="E15" s="8"/>
      <c r="F15" s="8">
        <f t="shared" si="7"/>
        <v>2984516</v>
      </c>
      <c r="G15" s="10">
        <f t="shared" si="1"/>
        <v>2483234</v>
      </c>
      <c r="H15" s="30">
        <v>2483234</v>
      </c>
      <c r="I15" s="87">
        <f t="shared" si="9"/>
        <v>4546396</v>
      </c>
      <c r="J15" s="30">
        <v>4546396</v>
      </c>
      <c r="K15" s="8">
        <f t="shared" si="8"/>
        <v>584752</v>
      </c>
      <c r="L15" s="30">
        <v>584752</v>
      </c>
      <c r="M15" s="8"/>
      <c r="N15" s="87">
        <f t="shared" si="2"/>
        <v>3869529</v>
      </c>
      <c r="O15" s="73"/>
      <c r="P15" s="30">
        <v>3869529</v>
      </c>
      <c r="Q15" s="73"/>
      <c r="R15" s="73"/>
      <c r="S15" s="73">
        <f t="shared" si="3"/>
        <v>0</v>
      </c>
      <c r="T15" s="73"/>
      <c r="U15" s="73"/>
      <c r="V15" s="8">
        <v>659</v>
      </c>
      <c r="W15" s="8">
        <v>1014820</v>
      </c>
      <c r="X15" s="8"/>
      <c r="Y15" s="35">
        <f t="shared" si="4"/>
        <v>12499390</v>
      </c>
      <c r="Z15" s="36">
        <f t="shared" si="0"/>
        <v>15483906</v>
      </c>
      <c r="AA15" s="146">
        <f>(D15)/Z15*100</f>
        <v>19.274955557079718</v>
      </c>
      <c r="AB15" s="48">
        <f t="shared" si="5"/>
        <v>2984516</v>
      </c>
      <c r="AC15" s="38">
        <v>1222836</v>
      </c>
      <c r="AD15" s="38">
        <v>1761680</v>
      </c>
      <c r="AF15" s="165">
        <v>2984516</v>
      </c>
      <c r="AG15" s="2">
        <v>2286362</v>
      </c>
      <c r="AH15" s="23"/>
      <c r="AI15" s="23">
        <v>2721227</v>
      </c>
      <c r="AJ15" s="23">
        <f t="shared" si="6"/>
        <v>2721227</v>
      </c>
    </row>
    <row r="16" spans="1:36" ht="15">
      <c r="A16" s="5">
        <v>8</v>
      </c>
      <c r="B16" s="6" t="s">
        <v>81</v>
      </c>
      <c r="C16" s="88">
        <v>3</v>
      </c>
      <c r="D16" s="73">
        <f>AB16</f>
        <v>1396257</v>
      </c>
      <c r="E16" s="8"/>
      <c r="F16" s="8">
        <f t="shared" si="7"/>
        <v>1396257</v>
      </c>
      <c r="G16" s="218">
        <f t="shared" si="1"/>
        <v>1872335</v>
      </c>
      <c r="H16" s="30">
        <v>1872335</v>
      </c>
      <c r="I16" s="8">
        <f t="shared" si="9"/>
        <v>484269</v>
      </c>
      <c r="J16" s="30">
        <v>484269</v>
      </c>
      <c r="K16" s="8">
        <f t="shared" si="8"/>
        <v>736005</v>
      </c>
      <c r="L16" s="8"/>
      <c r="M16" s="30">
        <v>736005</v>
      </c>
      <c r="N16" s="8">
        <f t="shared" si="2"/>
        <v>477999</v>
      </c>
      <c r="O16" s="73"/>
      <c r="P16" s="73"/>
      <c r="Q16" s="30">
        <v>477999</v>
      </c>
      <c r="R16" s="73"/>
      <c r="S16" s="96">
        <f>T16+U16</f>
        <v>1655164</v>
      </c>
      <c r="T16" s="30">
        <v>1655164</v>
      </c>
      <c r="U16" s="73"/>
      <c r="V16" s="8">
        <v>171</v>
      </c>
      <c r="W16" s="8">
        <v>77054</v>
      </c>
      <c r="X16" s="8"/>
      <c r="Y16" s="35">
        <f t="shared" si="4"/>
        <v>5302997</v>
      </c>
      <c r="Z16" s="36">
        <f t="shared" si="0"/>
        <v>6699254</v>
      </c>
      <c r="AA16" s="146">
        <f>(D16)/Z16*100</f>
        <v>20.841977330610245</v>
      </c>
      <c r="AB16" s="48">
        <f t="shared" si="5"/>
        <v>1396257</v>
      </c>
      <c r="AC16" s="38">
        <v>528289</v>
      </c>
      <c r="AD16" s="38">
        <v>867968</v>
      </c>
      <c r="AF16" s="165">
        <v>1396257</v>
      </c>
      <c r="AG16" s="23">
        <v>1156410</v>
      </c>
      <c r="AH16" s="23"/>
      <c r="AI16" s="2">
        <v>1220916</v>
      </c>
      <c r="AJ16" s="23">
        <f t="shared" si="6"/>
        <v>-434248</v>
      </c>
    </row>
    <row r="17" spans="1:36" ht="15">
      <c r="A17" s="5">
        <v>9</v>
      </c>
      <c r="B17" s="6" t="s">
        <v>82</v>
      </c>
      <c r="C17" s="88">
        <v>3</v>
      </c>
      <c r="D17" s="73">
        <f>AB17</f>
        <v>1012625</v>
      </c>
      <c r="E17" s="8"/>
      <c r="F17" s="8">
        <f t="shared" si="7"/>
        <v>1012625</v>
      </c>
      <c r="G17" s="218">
        <f t="shared" si="1"/>
        <v>2148764</v>
      </c>
      <c r="H17" s="30">
        <v>2148764</v>
      </c>
      <c r="I17" s="8">
        <f t="shared" si="9"/>
        <v>717887</v>
      </c>
      <c r="J17" s="30">
        <v>717887</v>
      </c>
      <c r="K17" s="87">
        <f t="shared" si="8"/>
        <v>1749242</v>
      </c>
      <c r="L17" s="8"/>
      <c r="M17" s="30">
        <v>1749242</v>
      </c>
      <c r="N17" s="8">
        <f t="shared" si="2"/>
        <v>192731</v>
      </c>
      <c r="O17" s="30">
        <v>192731</v>
      </c>
      <c r="P17" s="73"/>
      <c r="Q17" s="73"/>
      <c r="R17" s="73"/>
      <c r="S17" s="73">
        <f t="shared" si="3"/>
        <v>0</v>
      </c>
      <c r="T17" s="73"/>
      <c r="U17" s="73"/>
      <c r="V17" s="8">
        <v>289</v>
      </c>
      <c r="W17" s="8"/>
      <c r="X17" s="8"/>
      <c r="Y17" s="35">
        <f t="shared" si="4"/>
        <v>4808913</v>
      </c>
      <c r="Z17" s="36">
        <f t="shared" si="0"/>
        <v>5821538</v>
      </c>
      <c r="AA17" s="146">
        <f>(D17)/Z17*100</f>
        <v>17.39445830294331</v>
      </c>
      <c r="AB17" s="48">
        <f t="shared" si="5"/>
        <v>1012625</v>
      </c>
      <c r="AC17" s="38">
        <v>916249</v>
      </c>
      <c r="AD17" s="38">
        <v>96376</v>
      </c>
      <c r="AF17" s="165">
        <v>1012625</v>
      </c>
      <c r="AG17" s="23">
        <v>898433</v>
      </c>
      <c r="AI17" s="23">
        <v>322331</v>
      </c>
      <c r="AJ17" s="23">
        <f t="shared" si="6"/>
        <v>322331</v>
      </c>
    </row>
    <row r="18" spans="1:36" ht="14.25">
      <c r="A18" s="5">
        <v>10</v>
      </c>
      <c r="B18" s="6" t="s">
        <v>30</v>
      </c>
      <c r="C18" s="88"/>
      <c r="D18" s="73"/>
      <c r="E18" s="8"/>
      <c r="F18" s="8">
        <f t="shared" si="7"/>
        <v>0</v>
      </c>
      <c r="G18" s="10">
        <f t="shared" si="1"/>
        <v>0</v>
      </c>
      <c r="H18" s="30"/>
      <c r="I18" s="8">
        <f t="shared" si="9"/>
        <v>0</v>
      </c>
      <c r="J18" s="30"/>
      <c r="K18" s="8">
        <f t="shared" si="8"/>
        <v>0</v>
      </c>
      <c r="L18" s="8"/>
      <c r="M18" s="8"/>
      <c r="N18" s="8">
        <f t="shared" si="2"/>
        <v>0</v>
      </c>
      <c r="O18" s="73"/>
      <c r="P18" s="73"/>
      <c r="Q18" s="73"/>
      <c r="R18" s="73"/>
      <c r="S18" s="73">
        <f t="shared" si="3"/>
        <v>0</v>
      </c>
      <c r="T18" s="73"/>
      <c r="U18" s="73"/>
      <c r="V18" s="8"/>
      <c r="W18" s="8"/>
      <c r="X18" s="8"/>
      <c r="Y18" s="35">
        <f t="shared" si="4"/>
        <v>0</v>
      </c>
      <c r="Z18" s="36">
        <f t="shared" si="0"/>
        <v>0</v>
      </c>
      <c r="AA18" s="146"/>
      <c r="AB18" s="48">
        <f t="shared" si="5"/>
        <v>1606736</v>
      </c>
      <c r="AC18" s="38">
        <v>1150885</v>
      </c>
      <c r="AD18" s="38">
        <v>455851</v>
      </c>
      <c r="AF18" s="103">
        <v>1606736</v>
      </c>
      <c r="AG18" s="2">
        <v>1073097</v>
      </c>
      <c r="AJ18" s="23">
        <f t="shared" si="6"/>
        <v>0</v>
      </c>
    </row>
    <row r="19" spans="1:36" ht="15">
      <c r="A19" s="5">
        <v>11</v>
      </c>
      <c r="B19" s="6" t="s">
        <v>31</v>
      </c>
      <c r="C19" s="88">
        <v>3</v>
      </c>
      <c r="D19" s="73">
        <f>AB19</f>
        <v>6603545</v>
      </c>
      <c r="E19" s="8"/>
      <c r="F19" s="8">
        <f t="shared" si="7"/>
        <v>6603545</v>
      </c>
      <c r="G19" s="218">
        <f t="shared" si="1"/>
        <v>15645090</v>
      </c>
      <c r="H19" s="30">
        <v>15645090</v>
      </c>
      <c r="I19" s="87">
        <f t="shared" si="9"/>
        <v>6854983</v>
      </c>
      <c r="J19" s="30">
        <v>6854983</v>
      </c>
      <c r="K19" s="8">
        <f t="shared" si="8"/>
        <v>1263632</v>
      </c>
      <c r="L19" s="30">
        <v>1263632</v>
      </c>
      <c r="M19" s="8"/>
      <c r="N19" s="8">
        <f>R19</f>
        <v>5790809</v>
      </c>
      <c r="O19" s="73"/>
      <c r="P19" s="73"/>
      <c r="Q19" s="73"/>
      <c r="R19" s="30">
        <v>5790809</v>
      </c>
      <c r="S19" s="73">
        <f t="shared" si="3"/>
        <v>0</v>
      </c>
      <c r="T19" s="73"/>
      <c r="U19" s="73"/>
      <c r="V19" s="8">
        <v>2165689</v>
      </c>
      <c r="W19" s="8">
        <v>8396</v>
      </c>
      <c r="X19" s="8"/>
      <c r="Y19" s="35">
        <f t="shared" si="4"/>
        <v>31728599</v>
      </c>
      <c r="Z19" s="36">
        <f t="shared" si="0"/>
        <v>38332144</v>
      </c>
      <c r="AA19" s="146">
        <f>(D19)/Z19*100</f>
        <v>17.2271736222216</v>
      </c>
      <c r="AB19" s="48">
        <f t="shared" si="5"/>
        <v>6603545</v>
      </c>
      <c r="AC19" s="38">
        <v>5280429</v>
      </c>
      <c r="AD19" s="38">
        <v>1323116</v>
      </c>
      <c r="AF19" s="165">
        <v>6603545</v>
      </c>
      <c r="AG19" s="23">
        <v>3143061</v>
      </c>
      <c r="AI19" s="23">
        <v>6393570</v>
      </c>
      <c r="AJ19" s="23">
        <f t="shared" si="6"/>
        <v>6393570</v>
      </c>
    </row>
    <row r="20" spans="1:36" ht="15">
      <c r="A20" s="5">
        <v>12</v>
      </c>
      <c r="B20" s="6" t="s">
        <v>32</v>
      </c>
      <c r="C20" s="88">
        <v>2</v>
      </c>
      <c r="D20" s="73">
        <f>AB20</f>
        <v>6935034</v>
      </c>
      <c r="E20" s="8"/>
      <c r="F20" s="8">
        <f t="shared" si="7"/>
        <v>6935034</v>
      </c>
      <c r="G20" s="10">
        <f>H20</f>
        <v>3602889</v>
      </c>
      <c r="H20" s="30">
        <v>3602889</v>
      </c>
      <c r="I20" s="8">
        <f t="shared" si="9"/>
        <v>5978008</v>
      </c>
      <c r="J20" s="30">
        <v>5978008</v>
      </c>
      <c r="K20" s="8">
        <f t="shared" si="8"/>
        <v>1852675</v>
      </c>
      <c r="L20" s="8"/>
      <c r="M20" s="30">
        <v>1852675</v>
      </c>
      <c r="N20" s="87">
        <f t="shared" si="2"/>
        <v>7540664</v>
      </c>
      <c r="O20" s="73"/>
      <c r="P20" s="30">
        <v>7540664</v>
      </c>
      <c r="Q20" s="73"/>
      <c r="R20" s="73"/>
      <c r="S20" s="73">
        <f t="shared" si="3"/>
        <v>0</v>
      </c>
      <c r="T20" s="73"/>
      <c r="U20" s="73"/>
      <c r="V20" s="8">
        <v>742113</v>
      </c>
      <c r="W20" s="8">
        <v>150651</v>
      </c>
      <c r="X20" s="8"/>
      <c r="Y20" s="35">
        <f t="shared" si="4"/>
        <v>19867000</v>
      </c>
      <c r="Z20" s="36">
        <f t="shared" si="0"/>
        <v>26802034</v>
      </c>
      <c r="AA20" s="146">
        <f>(D20)/Z20*100</f>
        <v>25.875028738490517</v>
      </c>
      <c r="AB20" s="48">
        <f t="shared" si="5"/>
        <v>6935034</v>
      </c>
      <c r="AC20" s="38">
        <v>4098627</v>
      </c>
      <c r="AD20" s="38">
        <v>2836407</v>
      </c>
      <c r="AF20" s="165">
        <v>6935034</v>
      </c>
      <c r="AG20" s="2">
        <v>3438993</v>
      </c>
      <c r="AI20" s="2">
        <v>3615118</v>
      </c>
      <c r="AJ20" s="23">
        <f t="shared" si="6"/>
        <v>3615118</v>
      </c>
    </row>
    <row r="21" spans="1:36" ht="15">
      <c r="A21" s="5">
        <v>13</v>
      </c>
      <c r="B21" s="6" t="s">
        <v>83</v>
      </c>
      <c r="C21" s="88">
        <v>4</v>
      </c>
      <c r="D21" s="73">
        <f>AB21+AB13</f>
        <v>4533982</v>
      </c>
      <c r="E21" s="8"/>
      <c r="F21" s="8">
        <f t="shared" si="7"/>
        <v>4533982</v>
      </c>
      <c r="G21" s="218">
        <f t="shared" si="1"/>
        <v>9918789</v>
      </c>
      <c r="H21" s="30">
        <v>9918789</v>
      </c>
      <c r="I21" s="8">
        <f t="shared" si="9"/>
        <v>4247390</v>
      </c>
      <c r="J21" s="30">
        <v>4247390</v>
      </c>
      <c r="K21" s="8">
        <f t="shared" si="8"/>
        <v>1012868</v>
      </c>
      <c r="L21" s="30">
        <v>1012868</v>
      </c>
      <c r="M21" s="8"/>
      <c r="N21" s="87">
        <f t="shared" si="2"/>
        <v>14330482</v>
      </c>
      <c r="O21" s="30">
        <v>14330482</v>
      </c>
      <c r="P21" s="73"/>
      <c r="Q21" s="73"/>
      <c r="R21" s="73"/>
      <c r="S21" s="96">
        <f>T21+U21</f>
        <v>7469651</v>
      </c>
      <c r="T21" s="30">
        <f>7461972+7679</f>
        <v>7469651</v>
      </c>
      <c r="U21" s="73"/>
      <c r="V21" s="8">
        <v>1158</v>
      </c>
      <c r="W21" s="8">
        <v>1264621</v>
      </c>
      <c r="X21" s="8"/>
      <c r="Y21" s="35">
        <f t="shared" si="4"/>
        <v>38244959</v>
      </c>
      <c r="Z21" s="36">
        <f t="shared" si="0"/>
        <v>42778941</v>
      </c>
      <c r="AA21" s="146">
        <f>(D21)/Z21*100</f>
        <v>10.598630760869</v>
      </c>
      <c r="AB21" s="48">
        <f t="shared" si="5"/>
        <v>3093868</v>
      </c>
      <c r="AC21" s="38">
        <v>2019727</v>
      </c>
      <c r="AD21" s="38">
        <v>1074141</v>
      </c>
      <c r="AF21" s="165">
        <v>3093868</v>
      </c>
      <c r="AG21" s="2">
        <v>2094151</v>
      </c>
      <c r="AI21" s="2">
        <v>9032056</v>
      </c>
      <c r="AJ21" s="23">
        <f t="shared" si="6"/>
        <v>1562405</v>
      </c>
    </row>
    <row r="22" spans="1:36" ht="15">
      <c r="A22" s="5">
        <v>14</v>
      </c>
      <c r="B22" s="6" t="s">
        <v>34</v>
      </c>
      <c r="C22" s="88">
        <v>4</v>
      </c>
      <c r="D22" s="73">
        <f>AB22</f>
        <v>5760522</v>
      </c>
      <c r="E22" s="8"/>
      <c r="F22" s="8">
        <f t="shared" si="7"/>
        <v>5760522</v>
      </c>
      <c r="G22" s="218">
        <f t="shared" si="1"/>
        <v>10127271</v>
      </c>
      <c r="H22" s="30">
        <v>10127271</v>
      </c>
      <c r="I22" s="87">
        <f t="shared" si="9"/>
        <v>13178400</v>
      </c>
      <c r="J22" s="30">
        <v>13178400</v>
      </c>
      <c r="K22" s="8">
        <f t="shared" si="8"/>
        <v>1116543</v>
      </c>
      <c r="L22" s="30">
        <v>1116543</v>
      </c>
      <c r="M22" s="8"/>
      <c r="N22" s="87">
        <f t="shared" si="2"/>
        <v>15294250</v>
      </c>
      <c r="O22" s="30">
        <v>15294250</v>
      </c>
      <c r="P22" s="73"/>
      <c r="Q22" s="73"/>
      <c r="R22" s="73"/>
      <c r="S22" s="73">
        <f t="shared" si="3"/>
        <v>0</v>
      </c>
      <c r="T22" s="73"/>
      <c r="U22" s="73"/>
      <c r="V22" s="8">
        <v>4887291</v>
      </c>
      <c r="W22" s="8">
        <v>8821</v>
      </c>
      <c r="X22" s="8"/>
      <c r="Y22" s="35">
        <f t="shared" si="4"/>
        <v>44612576</v>
      </c>
      <c r="Z22" s="36">
        <f t="shared" si="0"/>
        <v>50373098</v>
      </c>
      <c r="AA22" s="146">
        <f>(D22)/Z22*100</f>
        <v>11.435711180598819</v>
      </c>
      <c r="AB22" s="48">
        <f t="shared" si="5"/>
        <v>5760522</v>
      </c>
      <c r="AC22" s="38">
        <v>3700166</v>
      </c>
      <c r="AD22" s="38">
        <v>2060356</v>
      </c>
      <c r="AF22" s="165">
        <v>5760522</v>
      </c>
      <c r="AG22" s="23">
        <v>4213244</v>
      </c>
      <c r="AI22" s="2">
        <v>7772003</v>
      </c>
      <c r="AJ22" s="23">
        <f t="shared" si="6"/>
        <v>7772003</v>
      </c>
    </row>
    <row r="23" spans="1:36" ht="15">
      <c r="A23" s="5">
        <v>15</v>
      </c>
      <c r="B23" s="6" t="s">
        <v>35</v>
      </c>
      <c r="C23" s="88">
        <v>3</v>
      </c>
      <c r="D23" s="73">
        <f>AB23+AB24</f>
        <v>1507112</v>
      </c>
      <c r="E23" s="8"/>
      <c r="F23" s="8">
        <f t="shared" si="7"/>
        <v>1507112</v>
      </c>
      <c r="G23" s="218">
        <f t="shared" si="1"/>
        <v>2423281</v>
      </c>
      <c r="H23" s="30">
        <v>2423281</v>
      </c>
      <c r="I23" s="8">
        <f t="shared" si="9"/>
        <v>979593</v>
      </c>
      <c r="J23" s="30">
        <v>979593</v>
      </c>
      <c r="K23" s="87">
        <f t="shared" si="8"/>
        <v>2418523</v>
      </c>
      <c r="L23" s="8"/>
      <c r="M23" s="30">
        <v>2418523</v>
      </c>
      <c r="N23" s="8">
        <f t="shared" si="2"/>
        <v>218076</v>
      </c>
      <c r="O23" s="30">
        <v>218076</v>
      </c>
      <c r="P23" s="73"/>
      <c r="Q23" s="73"/>
      <c r="R23" s="73"/>
      <c r="S23" s="73">
        <v>984146</v>
      </c>
      <c r="T23" s="30">
        <v>998825</v>
      </c>
      <c r="U23" s="73"/>
      <c r="V23" s="8">
        <v>72</v>
      </c>
      <c r="W23" s="8"/>
      <c r="X23" s="8"/>
      <c r="Y23" s="35">
        <f t="shared" si="4"/>
        <v>7023691</v>
      </c>
      <c r="Z23" s="36">
        <f t="shared" si="0"/>
        <v>8530803</v>
      </c>
      <c r="AA23" s="146">
        <f>(D23)/Z23*100</f>
        <v>17.66670734279059</v>
      </c>
      <c r="AB23" s="48">
        <f t="shared" si="5"/>
        <v>761301</v>
      </c>
      <c r="AC23" s="38">
        <v>535159</v>
      </c>
      <c r="AD23" s="38">
        <v>226142</v>
      </c>
      <c r="AF23" s="165">
        <v>761301</v>
      </c>
      <c r="AG23" s="23">
        <v>383286</v>
      </c>
      <c r="AI23" s="2">
        <v>528185</v>
      </c>
      <c r="AJ23" s="23">
        <f t="shared" si="6"/>
        <v>-455961</v>
      </c>
    </row>
    <row r="24" spans="1:36" ht="14.25">
      <c r="A24" s="5">
        <v>16</v>
      </c>
      <c r="B24" s="6" t="s">
        <v>36</v>
      </c>
      <c r="C24" s="88"/>
      <c r="D24" s="73"/>
      <c r="E24" s="8"/>
      <c r="F24" s="8">
        <f>D24+E24</f>
        <v>0</v>
      </c>
      <c r="G24" s="10">
        <f t="shared" si="1"/>
        <v>0</v>
      </c>
      <c r="H24" s="30"/>
      <c r="I24" s="8">
        <f t="shared" si="9"/>
        <v>0</v>
      </c>
      <c r="J24" s="30"/>
      <c r="K24" s="8">
        <f t="shared" si="8"/>
        <v>0</v>
      </c>
      <c r="L24" s="8"/>
      <c r="N24" s="8">
        <f t="shared" si="2"/>
        <v>0</v>
      </c>
      <c r="O24" s="73"/>
      <c r="P24" s="73"/>
      <c r="Q24" s="73"/>
      <c r="R24" s="73"/>
      <c r="S24" s="73">
        <f t="shared" si="3"/>
        <v>0</v>
      </c>
      <c r="T24" s="73"/>
      <c r="U24" s="73"/>
      <c r="V24" s="8"/>
      <c r="W24" s="8"/>
      <c r="X24" s="8"/>
      <c r="Y24" s="35">
        <f t="shared" si="4"/>
        <v>0</v>
      </c>
      <c r="Z24" s="36">
        <f t="shared" si="0"/>
        <v>0</v>
      </c>
      <c r="AA24" s="146"/>
      <c r="AB24" s="48">
        <f t="shared" si="5"/>
        <v>745811</v>
      </c>
      <c r="AC24" s="38">
        <v>443939</v>
      </c>
      <c r="AD24" s="38">
        <v>301872</v>
      </c>
      <c r="AF24" s="103">
        <v>745811</v>
      </c>
      <c r="AG24" s="2">
        <v>474893</v>
      </c>
      <c r="AJ24" s="23">
        <f t="shared" si="6"/>
        <v>0</v>
      </c>
    </row>
    <row r="25" spans="1:36" ht="15">
      <c r="A25" s="5">
        <v>17</v>
      </c>
      <c r="B25" s="6" t="s">
        <v>37</v>
      </c>
      <c r="C25" s="88">
        <v>2</v>
      </c>
      <c r="D25" s="73">
        <f>AB25</f>
        <v>4329941</v>
      </c>
      <c r="E25" s="8"/>
      <c r="F25" s="8">
        <f t="shared" si="7"/>
        <v>4329941</v>
      </c>
      <c r="G25" s="218">
        <f t="shared" si="1"/>
        <v>6529593</v>
      </c>
      <c r="H25" s="30">
        <v>6529593</v>
      </c>
      <c r="I25" s="8">
        <f t="shared" si="9"/>
        <v>2648169</v>
      </c>
      <c r="J25" s="30">
        <v>2648169</v>
      </c>
      <c r="K25" s="8">
        <f t="shared" si="8"/>
        <v>2843453</v>
      </c>
      <c r="L25" s="8"/>
      <c r="M25" s="30">
        <v>2843453</v>
      </c>
      <c r="N25" s="8">
        <f t="shared" si="2"/>
        <v>1054471</v>
      </c>
      <c r="O25" s="30">
        <v>1054471</v>
      </c>
      <c r="P25" s="73"/>
      <c r="Q25" s="73"/>
      <c r="R25" s="73"/>
      <c r="S25" s="73">
        <f>T25+U25</f>
        <v>3806027</v>
      </c>
      <c r="T25" s="30">
        <v>3806027</v>
      </c>
      <c r="U25" s="73"/>
      <c r="V25" s="8">
        <v>1563893</v>
      </c>
      <c r="W25" s="8">
        <v>10673</v>
      </c>
      <c r="X25" s="8"/>
      <c r="Y25" s="35">
        <f t="shared" si="4"/>
        <v>18456279</v>
      </c>
      <c r="Z25" s="36">
        <f t="shared" si="0"/>
        <v>22786220</v>
      </c>
      <c r="AA25" s="146">
        <f>(D25)/Z25*100</f>
        <v>19.002454114811496</v>
      </c>
      <c r="AB25" s="48">
        <f t="shared" si="5"/>
        <v>4329941</v>
      </c>
      <c r="AC25" s="38">
        <v>2550460</v>
      </c>
      <c r="AD25" s="38">
        <v>1779481</v>
      </c>
      <c r="AF25" s="165">
        <v>4329941</v>
      </c>
      <c r="AG25" s="2">
        <v>2083541</v>
      </c>
      <c r="AI25" s="2">
        <v>2854476</v>
      </c>
      <c r="AJ25" s="23">
        <f t="shared" si="6"/>
        <v>-951551</v>
      </c>
    </row>
    <row r="26" spans="1:36" ht="15">
      <c r="A26" s="5">
        <v>18</v>
      </c>
      <c r="B26" s="6" t="s">
        <v>38</v>
      </c>
      <c r="C26" s="88">
        <v>4</v>
      </c>
      <c r="D26" s="73">
        <f>AB26</f>
        <v>4261877</v>
      </c>
      <c r="E26" s="8"/>
      <c r="F26" s="8">
        <f t="shared" si="7"/>
        <v>4261877</v>
      </c>
      <c r="G26" s="218">
        <f t="shared" si="1"/>
        <v>6982024</v>
      </c>
      <c r="H26" s="30">
        <v>6982024</v>
      </c>
      <c r="I26" s="87">
        <f t="shared" si="9"/>
        <v>4568041</v>
      </c>
      <c r="J26" s="30">
        <v>4568041</v>
      </c>
      <c r="K26" s="8">
        <f t="shared" si="8"/>
        <v>968341</v>
      </c>
      <c r="L26" s="30">
        <v>968341</v>
      </c>
      <c r="M26" s="8"/>
      <c r="N26" s="87">
        <f>R26</f>
        <v>5596731</v>
      </c>
      <c r="O26" s="73"/>
      <c r="P26" s="73"/>
      <c r="Q26" s="73"/>
      <c r="R26" s="30">
        <v>5596731</v>
      </c>
      <c r="S26" s="73">
        <f t="shared" si="3"/>
        <v>0</v>
      </c>
      <c r="T26" s="73"/>
      <c r="U26" s="73"/>
      <c r="V26" s="8">
        <v>1126</v>
      </c>
      <c r="W26" s="8"/>
      <c r="X26" s="8"/>
      <c r="Y26" s="35">
        <f t="shared" si="4"/>
        <v>18116263</v>
      </c>
      <c r="Z26" s="36">
        <f t="shared" si="0"/>
        <v>22378140</v>
      </c>
      <c r="AA26" s="146">
        <f>(D26)/Z26*100</f>
        <v>19.04482231320387</v>
      </c>
      <c r="AB26" s="48">
        <f t="shared" si="5"/>
        <v>4261877</v>
      </c>
      <c r="AC26" s="38">
        <v>2579522</v>
      </c>
      <c r="AD26" s="38">
        <v>1682355</v>
      </c>
      <c r="AF26" s="165">
        <v>4261877</v>
      </c>
      <c r="AG26" s="2">
        <v>3411009</v>
      </c>
      <c r="AH26" s="23"/>
      <c r="AI26" s="2">
        <v>2974243</v>
      </c>
      <c r="AJ26" s="23">
        <f t="shared" si="6"/>
        <v>2974243</v>
      </c>
    </row>
    <row r="27" spans="1:36" ht="15">
      <c r="A27" s="5">
        <v>19</v>
      </c>
      <c r="B27" s="6" t="s">
        <v>39</v>
      </c>
      <c r="C27" s="88">
        <v>3</v>
      </c>
      <c r="D27" s="73">
        <f>AB27</f>
        <v>5470048</v>
      </c>
      <c r="E27" s="8"/>
      <c r="F27" s="8">
        <f t="shared" si="7"/>
        <v>5470048</v>
      </c>
      <c r="G27" s="218">
        <f t="shared" si="1"/>
        <v>14679279</v>
      </c>
      <c r="H27" s="30">
        <v>14679279</v>
      </c>
      <c r="I27" s="87">
        <f t="shared" si="9"/>
        <v>9230201</v>
      </c>
      <c r="J27" s="30">
        <v>9230201</v>
      </c>
      <c r="K27" s="8">
        <f t="shared" si="8"/>
        <v>2034203</v>
      </c>
      <c r="L27" s="30">
        <v>2034203</v>
      </c>
      <c r="M27" s="8"/>
      <c r="N27" s="8">
        <f t="shared" si="2"/>
        <v>4383118</v>
      </c>
      <c r="O27" s="73"/>
      <c r="P27" s="73"/>
      <c r="Q27" s="30">
        <v>4383118</v>
      </c>
      <c r="R27" s="73"/>
      <c r="S27" s="73">
        <f t="shared" si="3"/>
        <v>0</v>
      </c>
      <c r="T27" s="73"/>
      <c r="U27" s="73"/>
      <c r="V27" s="8">
        <v>1056</v>
      </c>
      <c r="W27" s="8">
        <v>8443</v>
      </c>
      <c r="X27" s="8"/>
      <c r="Y27" s="35">
        <f t="shared" si="4"/>
        <v>30336300</v>
      </c>
      <c r="Z27" s="36">
        <f t="shared" si="0"/>
        <v>35806348</v>
      </c>
      <c r="AA27" s="146">
        <f>(D27)/Z27*100</f>
        <v>15.276754836879764</v>
      </c>
      <c r="AB27" s="48">
        <f t="shared" si="5"/>
        <v>5470048</v>
      </c>
      <c r="AC27" s="38">
        <v>3738400</v>
      </c>
      <c r="AD27" s="38">
        <v>1731648</v>
      </c>
      <c r="AF27" s="165">
        <v>5470048</v>
      </c>
      <c r="AG27" s="2">
        <v>3593805</v>
      </c>
      <c r="AH27" s="23"/>
      <c r="AI27" s="2">
        <v>5678598</v>
      </c>
      <c r="AJ27" s="23">
        <f t="shared" si="6"/>
        <v>5678598</v>
      </c>
    </row>
    <row r="28" spans="1:36" ht="15">
      <c r="A28" s="5">
        <v>20</v>
      </c>
      <c r="B28" s="6" t="s">
        <v>40</v>
      </c>
      <c r="C28" s="88">
        <v>4</v>
      </c>
      <c r="D28" s="73">
        <f>AB28</f>
        <v>7650133</v>
      </c>
      <c r="E28" s="8"/>
      <c r="F28" s="8">
        <f t="shared" si="7"/>
        <v>7650133</v>
      </c>
      <c r="G28" s="218">
        <f t="shared" si="1"/>
        <v>10130017</v>
      </c>
      <c r="H28" s="30">
        <v>10130017</v>
      </c>
      <c r="I28" s="87">
        <f t="shared" si="9"/>
        <v>10206037</v>
      </c>
      <c r="J28" s="30">
        <v>10206037</v>
      </c>
      <c r="K28" s="87">
        <f t="shared" si="8"/>
        <v>18536856</v>
      </c>
      <c r="L28" s="30">
        <v>18536856</v>
      </c>
      <c r="M28" s="8"/>
      <c r="N28" s="8">
        <f t="shared" si="2"/>
        <v>2179223</v>
      </c>
      <c r="O28" s="30">
        <v>2179223</v>
      </c>
      <c r="P28" s="73"/>
      <c r="Q28" s="73"/>
      <c r="R28" s="73"/>
      <c r="S28" s="73">
        <f t="shared" si="3"/>
        <v>0</v>
      </c>
      <c r="T28" s="73"/>
      <c r="U28" s="73"/>
      <c r="V28" s="8">
        <v>2371433</v>
      </c>
      <c r="W28" s="8">
        <v>1341291</v>
      </c>
      <c r="X28" s="8"/>
      <c r="Y28" s="35">
        <f t="shared" si="4"/>
        <v>44764857</v>
      </c>
      <c r="Z28" s="36">
        <f t="shared" si="0"/>
        <v>52414990</v>
      </c>
      <c r="AA28" s="146">
        <f>(D28)/Z28*100</f>
        <v>14.595315195137879</v>
      </c>
      <c r="AB28" s="48">
        <f t="shared" si="5"/>
        <v>7650133</v>
      </c>
      <c r="AC28" s="38">
        <v>6802689</v>
      </c>
      <c r="AD28" s="38">
        <v>847444</v>
      </c>
      <c r="AF28" s="165">
        <v>7650133</v>
      </c>
      <c r="AG28" s="2">
        <v>4020802</v>
      </c>
      <c r="AI28" s="2">
        <v>5592238</v>
      </c>
      <c r="AJ28" s="23">
        <f t="shared" si="6"/>
        <v>5592238</v>
      </c>
    </row>
    <row r="29" spans="1:36" ht="14.25">
      <c r="A29" s="5">
        <v>21</v>
      </c>
      <c r="B29" s="6" t="s">
        <v>41</v>
      </c>
      <c r="C29" s="88"/>
      <c r="D29" s="73"/>
      <c r="E29" s="8"/>
      <c r="F29" s="8">
        <f t="shared" si="7"/>
        <v>0</v>
      </c>
      <c r="G29" s="10">
        <f t="shared" si="1"/>
        <v>0</v>
      </c>
      <c r="H29" s="30"/>
      <c r="I29" s="8">
        <f t="shared" si="9"/>
        <v>0</v>
      </c>
      <c r="J29" s="30"/>
      <c r="K29" s="8">
        <f t="shared" si="8"/>
        <v>0</v>
      </c>
      <c r="L29" s="8"/>
      <c r="M29" s="8"/>
      <c r="N29" s="8">
        <f t="shared" si="2"/>
        <v>0</v>
      </c>
      <c r="O29" s="73"/>
      <c r="P29" s="73"/>
      <c r="Q29" s="73"/>
      <c r="R29" s="73"/>
      <c r="S29" s="73">
        <f t="shared" si="3"/>
        <v>0</v>
      </c>
      <c r="T29" s="73"/>
      <c r="U29" s="73"/>
      <c r="V29" s="8"/>
      <c r="W29" s="8"/>
      <c r="X29" s="8"/>
      <c r="Y29" s="35">
        <f t="shared" si="4"/>
        <v>0</v>
      </c>
      <c r="Z29" s="36">
        <f t="shared" si="0"/>
        <v>0</v>
      </c>
      <c r="AA29" s="146"/>
      <c r="AB29" s="48">
        <f t="shared" si="5"/>
        <v>1365530</v>
      </c>
      <c r="AC29" s="38">
        <v>753580</v>
      </c>
      <c r="AD29" s="38">
        <v>611950</v>
      </c>
      <c r="AF29" s="103">
        <v>1365530</v>
      </c>
      <c r="AG29" s="2">
        <v>943333</v>
      </c>
      <c r="AJ29" s="23">
        <f t="shared" si="6"/>
        <v>0</v>
      </c>
    </row>
    <row r="30" spans="1:36" ht="15">
      <c r="A30" s="5">
        <v>22</v>
      </c>
      <c r="B30" s="6" t="s">
        <v>84</v>
      </c>
      <c r="C30" s="88">
        <v>3</v>
      </c>
      <c r="D30" s="73">
        <f>AB30</f>
        <v>9616888</v>
      </c>
      <c r="E30" s="8"/>
      <c r="F30" s="8">
        <f t="shared" si="7"/>
        <v>9616888</v>
      </c>
      <c r="G30" s="218">
        <f>H30</f>
        <v>15143698</v>
      </c>
      <c r="H30" s="30">
        <v>15143698</v>
      </c>
      <c r="I30" s="87">
        <f t="shared" si="9"/>
        <v>15399111</v>
      </c>
      <c r="J30" s="30">
        <v>15399111</v>
      </c>
      <c r="K30" s="8">
        <f t="shared" si="8"/>
        <v>2152649</v>
      </c>
      <c r="L30" s="30">
        <v>2152649</v>
      </c>
      <c r="M30" s="8"/>
      <c r="N30" s="8">
        <f t="shared" si="2"/>
        <v>8063123</v>
      </c>
      <c r="O30" s="73"/>
      <c r="P30" s="73"/>
      <c r="Q30" s="30">
        <v>8063123</v>
      </c>
      <c r="R30" s="73"/>
      <c r="S30" s="73">
        <f t="shared" si="3"/>
        <v>0</v>
      </c>
      <c r="T30" s="73"/>
      <c r="U30" s="73"/>
      <c r="V30" s="8">
        <v>7633503</v>
      </c>
      <c r="W30" s="8">
        <v>14882</v>
      </c>
      <c r="X30" s="8"/>
      <c r="Y30" s="35">
        <f t="shared" si="4"/>
        <v>48406966</v>
      </c>
      <c r="Z30" s="36">
        <f t="shared" si="0"/>
        <v>58023854</v>
      </c>
      <c r="AA30" s="146">
        <f aca="true" t="shared" si="10" ref="AA30:AA38">(D30)/Z30*100</f>
        <v>16.574024882938662</v>
      </c>
      <c r="AB30" s="48">
        <f t="shared" si="5"/>
        <v>9616888</v>
      </c>
      <c r="AC30" s="38">
        <v>6886153</v>
      </c>
      <c r="AD30" s="38">
        <v>2730735</v>
      </c>
      <c r="AF30" s="165">
        <v>9616888</v>
      </c>
      <c r="AG30" s="2">
        <v>7180690</v>
      </c>
      <c r="AI30" s="2">
        <v>9442177</v>
      </c>
      <c r="AJ30" s="23">
        <f t="shared" si="6"/>
        <v>9442177</v>
      </c>
    </row>
    <row r="31" spans="1:36" ht="15">
      <c r="A31" s="5">
        <v>23</v>
      </c>
      <c r="B31" s="6" t="s">
        <v>85</v>
      </c>
      <c r="C31" s="88">
        <v>5</v>
      </c>
      <c r="D31" s="73">
        <f>AB31+AB29</f>
        <v>4713380</v>
      </c>
      <c r="E31" s="8"/>
      <c r="F31" s="8">
        <f t="shared" si="7"/>
        <v>4713380</v>
      </c>
      <c r="G31" s="218">
        <f t="shared" si="1"/>
        <v>6708970</v>
      </c>
      <c r="H31" s="30">
        <v>6708970</v>
      </c>
      <c r="I31" s="87">
        <f t="shared" si="9"/>
        <v>9773537</v>
      </c>
      <c r="J31" s="30">
        <v>9773537</v>
      </c>
      <c r="K31" s="8">
        <f t="shared" si="8"/>
        <v>2972795</v>
      </c>
      <c r="L31" s="30">
        <v>2972795</v>
      </c>
      <c r="M31" s="8"/>
      <c r="N31" s="87">
        <f t="shared" si="2"/>
        <v>10648195</v>
      </c>
      <c r="O31" s="73"/>
      <c r="P31" s="30">
        <v>10648195</v>
      </c>
      <c r="Q31" s="73"/>
      <c r="R31" s="73"/>
      <c r="S31" s="73">
        <f>T31+U31</f>
        <v>0</v>
      </c>
      <c r="T31" s="73"/>
      <c r="U31" s="73"/>
      <c r="V31" s="87">
        <v>5287439</v>
      </c>
      <c r="W31" s="8">
        <v>6067</v>
      </c>
      <c r="X31" s="8"/>
      <c r="Y31" s="35">
        <f t="shared" si="4"/>
        <v>35397003</v>
      </c>
      <c r="Z31" s="36">
        <f t="shared" si="0"/>
        <v>40110383</v>
      </c>
      <c r="AA31" s="146">
        <f t="shared" si="10"/>
        <v>11.751022172986978</v>
      </c>
      <c r="AB31" s="48">
        <f t="shared" si="5"/>
        <v>3347850</v>
      </c>
      <c r="AC31" s="38">
        <v>2558452</v>
      </c>
      <c r="AD31" s="38">
        <v>789398</v>
      </c>
      <c r="AF31" s="165">
        <v>3347850</v>
      </c>
      <c r="AG31" s="23">
        <v>2032639</v>
      </c>
      <c r="AI31" s="2">
        <v>6699506</v>
      </c>
      <c r="AJ31" s="23">
        <f t="shared" si="6"/>
        <v>6699506</v>
      </c>
    </row>
    <row r="32" spans="1:36" ht="15">
      <c r="A32" s="5">
        <v>24</v>
      </c>
      <c r="B32" s="6" t="s">
        <v>44</v>
      </c>
      <c r="C32" s="88">
        <v>5</v>
      </c>
      <c r="D32" s="73">
        <f>AB32+AB9</f>
        <v>3544300</v>
      </c>
      <c r="E32" s="8"/>
      <c r="F32" s="8">
        <f t="shared" si="7"/>
        <v>3544300</v>
      </c>
      <c r="G32" s="218">
        <f t="shared" si="1"/>
        <v>9228421</v>
      </c>
      <c r="H32" s="30">
        <v>9228421</v>
      </c>
      <c r="I32" s="87">
        <f t="shared" si="9"/>
        <v>11766661</v>
      </c>
      <c r="J32" s="30">
        <v>11766661</v>
      </c>
      <c r="K32" s="8">
        <f t="shared" si="8"/>
        <v>3048179</v>
      </c>
      <c r="L32" s="8"/>
      <c r="M32" s="30">
        <v>3048179</v>
      </c>
      <c r="N32" s="8">
        <f t="shared" si="2"/>
        <v>2291189</v>
      </c>
      <c r="O32" s="30">
        <v>2291189</v>
      </c>
      <c r="P32" s="73"/>
      <c r="Q32" s="73"/>
      <c r="R32" s="73"/>
      <c r="S32" s="96">
        <f>T32+U32</f>
        <v>5708275</v>
      </c>
      <c r="T32" s="30">
        <v>5708275</v>
      </c>
      <c r="U32" s="73"/>
      <c r="V32" s="87">
        <v>4166621</v>
      </c>
      <c r="W32" s="8">
        <v>17208</v>
      </c>
      <c r="X32" s="8"/>
      <c r="Y32" s="35">
        <f t="shared" si="4"/>
        <v>36226554</v>
      </c>
      <c r="Z32" s="36">
        <f t="shared" si="0"/>
        <v>39770854</v>
      </c>
      <c r="AA32" s="146">
        <f t="shared" si="10"/>
        <v>8.91180259795276</v>
      </c>
      <c r="AB32" s="48">
        <f t="shared" si="5"/>
        <v>3355948</v>
      </c>
      <c r="AC32" s="38">
        <v>1662094</v>
      </c>
      <c r="AD32" s="38">
        <v>1693854</v>
      </c>
      <c r="AF32" s="165">
        <v>3355948</v>
      </c>
      <c r="AG32" s="23">
        <v>2055457</v>
      </c>
      <c r="AI32" s="2">
        <v>5199733</v>
      </c>
      <c r="AJ32" s="23">
        <f t="shared" si="6"/>
        <v>-508542</v>
      </c>
    </row>
    <row r="33" spans="1:36" ht="15">
      <c r="A33" s="5">
        <v>25</v>
      </c>
      <c r="B33" s="6" t="s">
        <v>45</v>
      </c>
      <c r="C33" s="88">
        <v>4</v>
      </c>
      <c r="D33" s="73">
        <f>AB33</f>
        <v>2379604</v>
      </c>
      <c r="E33" s="8"/>
      <c r="F33" s="8">
        <f t="shared" si="7"/>
        <v>2379604</v>
      </c>
      <c r="G33" s="218">
        <f t="shared" si="1"/>
        <v>3893000</v>
      </c>
      <c r="H33" s="30">
        <v>3893000</v>
      </c>
      <c r="I33" s="87">
        <f t="shared" si="9"/>
        <v>4270427</v>
      </c>
      <c r="J33" s="30">
        <v>4270427</v>
      </c>
      <c r="K33" s="8">
        <f t="shared" si="8"/>
        <v>1860604</v>
      </c>
      <c r="L33" s="30">
        <v>1860604</v>
      </c>
      <c r="M33" s="8"/>
      <c r="N33" s="8">
        <f t="shared" si="2"/>
        <v>1338618</v>
      </c>
      <c r="O33" s="30">
        <v>1338618</v>
      </c>
      <c r="P33" s="73"/>
      <c r="Q33" s="73"/>
      <c r="R33" s="73"/>
      <c r="S33" s="96">
        <f>T33+U33</f>
        <v>3184813</v>
      </c>
      <c r="T33" s="30">
        <v>3184813</v>
      </c>
      <c r="U33" s="73"/>
      <c r="V33" s="8">
        <v>1894211</v>
      </c>
      <c r="W33" s="8">
        <v>4096</v>
      </c>
      <c r="X33" s="8"/>
      <c r="Y33" s="35">
        <f t="shared" si="4"/>
        <v>16445769</v>
      </c>
      <c r="Z33" s="36">
        <f t="shared" si="0"/>
        <v>18825373</v>
      </c>
      <c r="AA33" s="146">
        <f t="shared" si="10"/>
        <v>12.640408240516669</v>
      </c>
      <c r="AB33" s="48">
        <f t="shared" si="5"/>
        <v>2379604</v>
      </c>
      <c r="AC33" s="38">
        <v>2379604</v>
      </c>
      <c r="AD33" s="38">
        <v>0</v>
      </c>
      <c r="AF33" s="165">
        <v>2379604</v>
      </c>
      <c r="AG33" s="23">
        <v>1755860</v>
      </c>
      <c r="AI33" s="2">
        <v>3788404</v>
      </c>
      <c r="AJ33" s="23">
        <f t="shared" si="6"/>
        <v>603591</v>
      </c>
    </row>
    <row r="34" spans="1:36" ht="15">
      <c r="A34" s="5">
        <v>26</v>
      </c>
      <c r="B34" s="6" t="s">
        <v>46</v>
      </c>
      <c r="C34" s="88">
        <v>4</v>
      </c>
      <c r="D34" s="73">
        <f>AB34</f>
        <v>1664971</v>
      </c>
      <c r="E34" s="8"/>
      <c r="F34" s="8">
        <f t="shared" si="7"/>
        <v>1664971</v>
      </c>
      <c r="G34" s="218">
        <f t="shared" si="1"/>
        <v>3431010</v>
      </c>
      <c r="H34" s="30">
        <v>3431010</v>
      </c>
      <c r="I34" s="87">
        <f t="shared" si="9"/>
        <v>2158494</v>
      </c>
      <c r="J34" s="30">
        <v>2158494</v>
      </c>
      <c r="K34" s="87">
        <f t="shared" si="8"/>
        <v>3603827</v>
      </c>
      <c r="L34" s="30">
        <v>3603827</v>
      </c>
      <c r="M34" s="8"/>
      <c r="N34" s="8">
        <f t="shared" si="2"/>
        <v>0</v>
      </c>
      <c r="O34" s="73"/>
      <c r="P34" s="73"/>
      <c r="Q34" s="73"/>
      <c r="R34" s="73"/>
      <c r="S34" s="73">
        <f t="shared" si="3"/>
        <v>0</v>
      </c>
      <c r="T34" s="73"/>
      <c r="U34" s="73"/>
      <c r="V34" s="8"/>
      <c r="W34" s="8"/>
      <c r="X34" s="8"/>
      <c r="Y34" s="35">
        <f t="shared" si="4"/>
        <v>9193331</v>
      </c>
      <c r="Z34" s="36">
        <f t="shared" si="0"/>
        <v>10858302</v>
      </c>
      <c r="AA34" s="146">
        <f t="shared" si="10"/>
        <v>15.333622144604192</v>
      </c>
      <c r="AB34" s="48">
        <f t="shared" si="5"/>
        <v>1664971</v>
      </c>
      <c r="AC34" s="38">
        <v>1621516</v>
      </c>
      <c r="AD34" s="38">
        <v>43455</v>
      </c>
      <c r="AF34" s="165">
        <v>1664971</v>
      </c>
      <c r="AG34" s="2">
        <v>1189158</v>
      </c>
      <c r="AI34" s="2">
        <v>1159847</v>
      </c>
      <c r="AJ34" s="23">
        <f t="shared" si="6"/>
        <v>1159847</v>
      </c>
    </row>
    <row r="35" spans="1:36" ht="15">
      <c r="A35" s="5"/>
      <c r="B35" s="7" t="s">
        <v>47</v>
      </c>
      <c r="C35" s="5">
        <v>4</v>
      </c>
      <c r="D35" s="73">
        <f aca="true" t="shared" si="11" ref="D35:Z35">SUM(D9:D34)</f>
        <v>94127789</v>
      </c>
      <c r="E35" s="8">
        <f t="shared" si="11"/>
        <v>0</v>
      </c>
      <c r="F35" s="8">
        <f t="shared" si="11"/>
        <v>94127789</v>
      </c>
      <c r="G35" s="87">
        <f t="shared" si="11"/>
        <v>172666463</v>
      </c>
      <c r="H35" s="8">
        <f>SUM(H9:H34)</f>
        <v>172666463</v>
      </c>
      <c r="I35" s="87">
        <f>SUM(I9:I34)</f>
        <v>137882191</v>
      </c>
      <c r="J35" s="97">
        <f t="shared" si="11"/>
        <v>137882191</v>
      </c>
      <c r="K35" s="8">
        <f t="shared" si="11"/>
        <v>60391298</v>
      </c>
      <c r="L35" s="8">
        <f t="shared" si="11"/>
        <v>38621573</v>
      </c>
      <c r="M35" s="8">
        <f>SUM(M9:M34)</f>
        <v>21769725</v>
      </c>
      <c r="N35" s="87">
        <f t="shared" si="11"/>
        <v>108227363</v>
      </c>
      <c r="O35" s="73">
        <f t="shared" si="11"/>
        <v>61857195</v>
      </c>
      <c r="P35" s="73">
        <f t="shared" si="11"/>
        <v>22058388</v>
      </c>
      <c r="Q35" s="73">
        <f t="shared" si="11"/>
        <v>12924240</v>
      </c>
      <c r="R35" s="73">
        <f>SUM(R9:R34)</f>
        <v>11387540</v>
      </c>
      <c r="S35" s="73">
        <f t="shared" si="11"/>
        <v>31920236</v>
      </c>
      <c r="T35" s="73">
        <f t="shared" si="11"/>
        <v>31934915</v>
      </c>
      <c r="U35" s="73">
        <f>SUM(U9:U34)</f>
        <v>0</v>
      </c>
      <c r="V35" s="8">
        <f t="shared" si="11"/>
        <v>43581722</v>
      </c>
      <c r="W35" s="8">
        <f t="shared" si="11"/>
        <v>5297754</v>
      </c>
      <c r="X35" s="8"/>
      <c r="Y35" s="8">
        <f t="shared" si="11"/>
        <v>559967027</v>
      </c>
      <c r="Z35" s="8">
        <f t="shared" si="11"/>
        <v>654094816</v>
      </c>
      <c r="AA35" s="146">
        <f t="shared" si="10"/>
        <v>14.390541966930984</v>
      </c>
      <c r="AB35" s="8">
        <f aca="true" t="shared" si="12" ref="AB35:AG35">SUM(AB9:AB34)</f>
        <v>94127789</v>
      </c>
      <c r="AC35" s="355">
        <f t="shared" si="12"/>
        <v>62935074</v>
      </c>
      <c r="AD35" s="8">
        <f t="shared" si="12"/>
        <v>31192715</v>
      </c>
      <c r="AE35" s="8">
        <f t="shared" si="12"/>
        <v>0</v>
      </c>
      <c r="AF35" s="8">
        <f t="shared" si="12"/>
        <v>94127789</v>
      </c>
      <c r="AG35" s="32">
        <f t="shared" si="12"/>
        <v>59376593</v>
      </c>
      <c r="AJ35" s="23"/>
    </row>
    <row r="36" spans="1:36" ht="14.25">
      <c r="A36" s="4">
        <v>27</v>
      </c>
      <c r="B36" s="3" t="s">
        <v>48</v>
      </c>
      <c r="C36" s="4"/>
      <c r="D36" s="73"/>
      <c r="E36" s="73">
        <v>2669915</v>
      </c>
      <c r="F36" s="8">
        <f t="shared" si="7"/>
        <v>2669915</v>
      </c>
      <c r="G36" s="10">
        <f t="shared" si="1"/>
        <v>8885121</v>
      </c>
      <c r="H36" s="30">
        <v>8885121</v>
      </c>
      <c r="I36" s="8">
        <f t="shared" si="9"/>
        <v>8778280</v>
      </c>
      <c r="J36" s="30">
        <v>8778280</v>
      </c>
      <c r="K36" s="8">
        <f t="shared" si="8"/>
        <v>2698712</v>
      </c>
      <c r="L36" s="30">
        <v>2698712</v>
      </c>
      <c r="M36" s="8"/>
      <c r="N36" s="8">
        <f>O36+P36+Q36</f>
        <v>4866369</v>
      </c>
      <c r="O36" s="30">
        <v>4866369</v>
      </c>
      <c r="P36" s="73"/>
      <c r="Q36" s="73"/>
      <c r="R36" s="73"/>
      <c r="S36" s="73">
        <f t="shared" si="3"/>
        <v>0</v>
      </c>
      <c r="T36" s="73"/>
      <c r="U36" s="73"/>
      <c r="V36" s="8"/>
      <c r="W36" s="8"/>
      <c r="X36" s="8"/>
      <c r="Y36" s="35">
        <f t="shared" si="4"/>
        <v>25228482</v>
      </c>
      <c r="Z36" s="36">
        <f>Y36+F36</f>
        <v>27898397</v>
      </c>
      <c r="AA36" s="146">
        <f t="shared" si="10"/>
        <v>0</v>
      </c>
      <c r="AE36" s="23">
        <f>E36</f>
        <v>2669915</v>
      </c>
      <c r="AF36" s="165">
        <f>AE36+Y36</f>
        <v>27898397</v>
      </c>
      <c r="AI36" s="2">
        <v>6475228</v>
      </c>
      <c r="AJ36" s="23">
        <f>AI36-S36</f>
        <v>6475228</v>
      </c>
    </row>
    <row r="37" spans="1:36" ht="14.25">
      <c r="A37" s="4">
        <v>28</v>
      </c>
      <c r="B37" s="3" t="s">
        <v>49</v>
      </c>
      <c r="C37" s="4"/>
      <c r="D37" s="73"/>
      <c r="E37" s="73">
        <v>2646812</v>
      </c>
      <c r="F37" s="8">
        <f t="shared" si="7"/>
        <v>2646812</v>
      </c>
      <c r="G37" s="10">
        <f t="shared" si="1"/>
        <v>3748709</v>
      </c>
      <c r="H37" s="30">
        <v>3748709</v>
      </c>
      <c r="I37" s="8">
        <f t="shared" si="9"/>
        <v>5826799</v>
      </c>
      <c r="J37" s="30">
        <v>5826799</v>
      </c>
      <c r="K37" s="8">
        <f t="shared" si="8"/>
        <v>1302414</v>
      </c>
      <c r="L37" s="30">
        <v>1302414</v>
      </c>
      <c r="M37" s="8"/>
      <c r="N37" s="8">
        <f>O37+P37+Q37</f>
        <v>2871872</v>
      </c>
      <c r="O37" s="30">
        <v>2871872</v>
      </c>
      <c r="P37" s="73"/>
      <c r="Q37" s="73"/>
      <c r="R37" s="73"/>
      <c r="S37" s="73">
        <f t="shared" si="3"/>
        <v>0</v>
      </c>
      <c r="T37" s="73"/>
      <c r="U37" s="73"/>
      <c r="V37" s="73">
        <v>1494773</v>
      </c>
      <c r="W37" s="73">
        <v>942688</v>
      </c>
      <c r="X37" s="73">
        <v>3260585</v>
      </c>
      <c r="Y37" s="35">
        <f t="shared" si="4"/>
        <v>19447840</v>
      </c>
      <c r="Z37" s="36">
        <f>Y37+F37</f>
        <v>22094652</v>
      </c>
      <c r="AA37" s="146">
        <f t="shared" si="10"/>
        <v>0</v>
      </c>
      <c r="AC37" s="164"/>
      <c r="AD37" s="164"/>
      <c r="AE37" s="23">
        <f>E37</f>
        <v>2646812</v>
      </c>
      <c r="AF37" s="165">
        <f>AE37+Y37</f>
        <v>22094652</v>
      </c>
      <c r="AG37" s="23"/>
      <c r="AI37" s="23">
        <v>6369439</v>
      </c>
      <c r="AJ37" s="23">
        <f>AI37-S37</f>
        <v>6369439</v>
      </c>
    </row>
    <row r="38" spans="1:35" ht="14.25">
      <c r="A38" s="4"/>
      <c r="B38" s="3" t="s">
        <v>50</v>
      </c>
      <c r="C38" s="4">
        <v>4</v>
      </c>
      <c r="D38" s="73">
        <f aca="true" t="shared" si="13" ref="D38:W38">SUM(D35:D37)</f>
        <v>94127789</v>
      </c>
      <c r="E38" s="73">
        <f t="shared" si="13"/>
        <v>5316727</v>
      </c>
      <c r="F38" s="8">
        <f t="shared" si="13"/>
        <v>99444516</v>
      </c>
      <c r="G38" s="73">
        <f>SUM(G35:G37)</f>
        <v>185300293</v>
      </c>
      <c r="H38" s="73">
        <f>SUM(H35:H37)</f>
        <v>185300293</v>
      </c>
      <c r="I38" s="73">
        <f>SUM(I35:I37)</f>
        <v>152487270</v>
      </c>
      <c r="J38" s="73">
        <f t="shared" si="13"/>
        <v>152487270</v>
      </c>
      <c r="K38" s="8">
        <f t="shared" si="8"/>
        <v>64392424</v>
      </c>
      <c r="L38" s="73">
        <f t="shared" si="13"/>
        <v>42622699</v>
      </c>
      <c r="M38" s="73">
        <f>SUM(M35:M37)</f>
        <v>21769725</v>
      </c>
      <c r="N38" s="73">
        <f t="shared" si="13"/>
        <v>115965604</v>
      </c>
      <c r="O38" s="73">
        <f t="shared" si="13"/>
        <v>69595436</v>
      </c>
      <c r="P38" s="73">
        <f t="shared" si="13"/>
        <v>22058388</v>
      </c>
      <c r="Q38" s="73">
        <f t="shared" si="13"/>
        <v>12924240</v>
      </c>
      <c r="R38" s="73">
        <f>SUM(R35:R37)</f>
        <v>11387540</v>
      </c>
      <c r="S38" s="73">
        <f t="shared" si="13"/>
        <v>31920236</v>
      </c>
      <c r="T38" s="73">
        <f t="shared" si="13"/>
        <v>31934915</v>
      </c>
      <c r="U38" s="73">
        <f>SUM(U35:U37)</f>
        <v>0</v>
      </c>
      <c r="V38" s="73">
        <f t="shared" si="13"/>
        <v>45076495</v>
      </c>
      <c r="W38" s="73">
        <f t="shared" si="13"/>
        <v>6240442</v>
      </c>
      <c r="X38" s="73">
        <f>SUM(X35:X37)</f>
        <v>3260585</v>
      </c>
      <c r="Y38" s="8">
        <f>SUM(Y35:Y37)</f>
        <v>604643349</v>
      </c>
      <c r="Z38" s="8">
        <f>SUM(Z35:Z37)</f>
        <v>704087865</v>
      </c>
      <c r="AA38" s="146">
        <f t="shared" si="10"/>
        <v>13.368756042969155</v>
      </c>
      <c r="AB38" s="23"/>
      <c r="AC38" s="23"/>
      <c r="AE38" s="8">
        <f>SUM(AE35:AE37)</f>
        <v>5316727</v>
      </c>
      <c r="AF38" s="8">
        <f>SUM(AF35:AF37)</f>
        <v>144120838</v>
      </c>
      <c r="AG38" s="23"/>
      <c r="AI38" s="2">
        <f>SUM(AI10:AI37)</f>
        <v>110806333</v>
      </c>
    </row>
    <row r="39" spans="1:35" ht="15">
      <c r="A39" s="110" t="s">
        <v>51</v>
      </c>
      <c r="B39" s="111"/>
      <c r="C39" s="111"/>
      <c r="D39" s="142">
        <f>D38/Z38*100</f>
        <v>13.368756042969155</v>
      </c>
      <c r="E39" s="142">
        <f>E38/Z38*100</f>
        <v>0.7551226578802065</v>
      </c>
      <c r="F39" s="149">
        <f>F38/Z38*100</f>
        <v>14.12387870084936</v>
      </c>
      <c r="G39" s="142">
        <f>G38/Z38*100</f>
        <v>26.31777967086537</v>
      </c>
      <c r="H39" s="142">
        <f>H38/Z38</f>
        <v>0.2631777967086537</v>
      </c>
      <c r="I39" s="142">
        <f>I38/Z38*100</f>
        <v>21.657420555032576</v>
      </c>
      <c r="J39" s="142">
        <f>J38/Z38*100</f>
        <v>21.657420555032576</v>
      </c>
      <c r="K39" s="142">
        <f>K38/Z38*100</f>
        <v>9.145509701406372</v>
      </c>
      <c r="L39" s="142">
        <f>L38/Z38*100</f>
        <v>6.05360511361746</v>
      </c>
      <c r="M39" s="142">
        <f>M38/Z38*100</f>
        <v>3.0919045877889118</v>
      </c>
      <c r="N39" s="142">
        <f>N38/Z38*100</f>
        <v>16.470331298779023</v>
      </c>
      <c r="O39" s="142">
        <f>O38/Z38</f>
        <v>0.09884481676161255</v>
      </c>
      <c r="P39" s="142">
        <f>P38/Z38</f>
        <v>0.0313290273792746</v>
      </c>
      <c r="Q39" s="142">
        <f>Q38/Z38</f>
        <v>0.01835600447395866</v>
      </c>
      <c r="R39" s="142">
        <f>R38/Z38*100</f>
        <v>1.617346437294442</v>
      </c>
      <c r="S39" s="142">
        <f>S38/Z38*100</f>
        <v>4.533558606353768</v>
      </c>
      <c r="T39" s="142"/>
      <c r="U39" s="142">
        <f>U38/Z38</f>
        <v>0</v>
      </c>
      <c r="V39" s="142">
        <f>V38/Z38*100</f>
        <v>6.4021121852455165</v>
      </c>
      <c r="W39" s="142">
        <f>W38/Z38*100</f>
        <v>0.8863158009405545</v>
      </c>
      <c r="X39" s="142">
        <f>X38/Z38*100</f>
        <v>0.4630934805274623</v>
      </c>
      <c r="Y39" s="142">
        <f>Y38/Z38*100</f>
        <v>85.87612129915064</v>
      </c>
      <c r="Z39" s="142">
        <f>Z38/Z38*100</f>
        <v>100</v>
      </c>
      <c r="AA39" s="142"/>
      <c r="AB39" s="23"/>
      <c r="AC39" s="23"/>
      <c r="AF39" s="2">
        <v>257845498</v>
      </c>
      <c r="AI39" s="23"/>
    </row>
    <row r="40" spans="1:27" ht="27.75" customHeight="1" hidden="1">
      <c r="A40" s="115"/>
      <c r="B40" s="118" t="s">
        <v>108</v>
      </c>
      <c r="C40" s="119"/>
      <c r="D40" s="116">
        <f>D35/Z35</f>
        <v>0.14390541966930984</v>
      </c>
      <c r="E40" s="116">
        <f>E35/Z35</f>
        <v>0</v>
      </c>
      <c r="F40" s="116">
        <f>F35/Z35</f>
        <v>0.14390541966930984</v>
      </c>
      <c r="G40" s="116">
        <f>G35/Z35</f>
        <v>0.2639777273513814</v>
      </c>
      <c r="H40" s="116">
        <f>H35/Z35</f>
        <v>0.2639777273513814</v>
      </c>
      <c r="I40" s="116">
        <f>I35/Z35</f>
        <v>0.21079847695964618</v>
      </c>
      <c r="J40" s="116">
        <f>J35/Z35</f>
        <v>0.21079847695964618</v>
      </c>
      <c r="K40" s="116">
        <f>K35/Z35</f>
        <v>0.09232804866015021</v>
      </c>
      <c r="L40" s="116">
        <f>L35/Z35</f>
        <v>0.059045832584614155</v>
      </c>
      <c r="M40" s="116"/>
      <c r="N40" s="116">
        <f>N35/Z35</f>
        <v>0.16546127618293185</v>
      </c>
      <c r="O40" s="116">
        <f>O35/Z35</f>
        <v>0.09456915646920522</v>
      </c>
      <c r="P40" s="116">
        <f>P35/Z35</f>
        <v>0.03372353282799905</v>
      </c>
      <c r="Q40" s="116">
        <f>Q35/Z35</f>
        <v>0.019758970234676192</v>
      </c>
      <c r="R40" s="116">
        <f>R35/Z35</f>
        <v>0.017409616651051396</v>
      </c>
      <c r="S40" s="116"/>
      <c r="T40" s="116">
        <f>T35/Z35</f>
        <v>0.04882306696037169</v>
      </c>
      <c r="U40" s="116"/>
      <c r="V40" s="116"/>
      <c r="W40" s="116"/>
      <c r="X40" s="116" t="e">
        <f>X35/AE35</f>
        <v>#DIV/0!</v>
      </c>
      <c r="Y40" s="116">
        <f>Y35/Z35</f>
        <v>0.8560945803306902</v>
      </c>
      <c r="Z40" s="116">
        <f>Z35/Z35</f>
        <v>1</v>
      </c>
      <c r="AA40" s="147"/>
    </row>
    <row r="41" spans="1:32" ht="14.25">
      <c r="A41" s="104"/>
      <c r="B41" s="120"/>
      <c r="C41" s="120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43"/>
      <c r="AC41" s="23"/>
      <c r="AF41" s="23">
        <f>AF39-AF38</f>
        <v>113724660</v>
      </c>
    </row>
    <row r="42" spans="1:31" ht="14.25">
      <c r="A42" s="110" t="str">
        <f>'W-Less 31.05.12'!A42</f>
        <v>Conn. As on 30.04.2012</v>
      </c>
      <c r="B42" s="111"/>
      <c r="C42" s="121">
        <v>4</v>
      </c>
      <c r="D42" s="8">
        <v>94150308</v>
      </c>
      <c r="E42" s="8">
        <v>5485090</v>
      </c>
      <c r="F42" s="8">
        <v>99635398</v>
      </c>
      <c r="G42" s="8">
        <v>183290119</v>
      </c>
      <c r="H42" s="8">
        <v>183290119</v>
      </c>
      <c r="I42" s="8">
        <v>151284403</v>
      </c>
      <c r="J42" s="8">
        <v>151284403</v>
      </c>
      <c r="K42" s="8">
        <v>63586275</v>
      </c>
      <c r="L42" s="8">
        <v>41682723</v>
      </c>
      <c r="M42" s="8">
        <v>21903552</v>
      </c>
      <c r="N42" s="8">
        <v>114209668</v>
      </c>
      <c r="O42" s="8">
        <v>68560751</v>
      </c>
      <c r="P42" s="8">
        <v>21889181</v>
      </c>
      <c r="Q42" s="8">
        <v>12495870</v>
      </c>
      <c r="R42" s="8">
        <v>11263866</v>
      </c>
      <c r="S42" s="8">
        <v>31920236</v>
      </c>
      <c r="T42" s="8">
        <v>31920236</v>
      </c>
      <c r="U42" s="8">
        <v>0</v>
      </c>
      <c r="V42" s="8">
        <v>43551640</v>
      </c>
      <c r="W42" s="8">
        <v>6107959</v>
      </c>
      <c r="X42" s="8">
        <v>3258921</v>
      </c>
      <c r="Y42" s="35">
        <v>602332182</v>
      </c>
      <c r="Z42" s="36">
        <v>701967580</v>
      </c>
      <c r="AA42" s="146">
        <f>(D42)/Z42*100</f>
        <v>13.41234419971361</v>
      </c>
      <c r="AC42" s="23"/>
      <c r="AE42" s="23"/>
    </row>
    <row r="43" spans="1:29" ht="14.25">
      <c r="A43" s="110" t="str">
        <f>'W-Less 31.05.12'!A43</f>
        <v>Addition during May 2012</v>
      </c>
      <c r="B43" s="111"/>
      <c r="C43" s="121">
        <v>9</v>
      </c>
      <c r="D43" s="8">
        <f aca="true" t="shared" si="14" ref="D43:W43">D38-D42</f>
        <v>-22519</v>
      </c>
      <c r="E43" s="8">
        <f t="shared" si="14"/>
        <v>-168363</v>
      </c>
      <c r="F43" s="8">
        <f t="shared" si="14"/>
        <v>-190882</v>
      </c>
      <c r="G43" s="8">
        <f t="shared" si="14"/>
        <v>2010174</v>
      </c>
      <c r="H43" s="8">
        <f t="shared" si="14"/>
        <v>2010174</v>
      </c>
      <c r="I43" s="8">
        <f t="shared" si="14"/>
        <v>1202867</v>
      </c>
      <c r="J43" s="8">
        <f t="shared" si="14"/>
        <v>1202867</v>
      </c>
      <c r="K43" s="8">
        <f t="shared" si="14"/>
        <v>806149</v>
      </c>
      <c r="L43" s="8">
        <f t="shared" si="14"/>
        <v>939976</v>
      </c>
      <c r="M43" s="8">
        <f t="shared" si="14"/>
        <v>-133827</v>
      </c>
      <c r="N43" s="8">
        <f t="shared" si="14"/>
        <v>1755936</v>
      </c>
      <c r="O43" s="8">
        <f t="shared" si="14"/>
        <v>1034685</v>
      </c>
      <c r="P43" s="8">
        <f t="shared" si="14"/>
        <v>169207</v>
      </c>
      <c r="Q43" s="8">
        <f t="shared" si="14"/>
        <v>428370</v>
      </c>
      <c r="R43" s="8">
        <f>R38-R42</f>
        <v>123674</v>
      </c>
      <c r="S43" s="8">
        <f t="shared" si="14"/>
        <v>0</v>
      </c>
      <c r="T43" s="8">
        <f t="shared" si="14"/>
        <v>14679</v>
      </c>
      <c r="U43" s="8">
        <f t="shared" si="14"/>
        <v>0</v>
      </c>
      <c r="V43" s="8">
        <f t="shared" si="14"/>
        <v>1524855</v>
      </c>
      <c r="W43" s="8">
        <f t="shared" si="14"/>
        <v>132483</v>
      </c>
      <c r="X43" s="8">
        <f>X38-X42</f>
        <v>1664</v>
      </c>
      <c r="Y43" s="8">
        <f>Y38-Y42</f>
        <v>2311167</v>
      </c>
      <c r="Z43" s="8">
        <f>Z38-Z42</f>
        <v>2120285</v>
      </c>
      <c r="AA43" s="148">
        <f>(D43)/Z43*100</f>
        <v>-1.0620742022888434</v>
      </c>
      <c r="AB43" s="23"/>
      <c r="AC43" s="23"/>
    </row>
    <row r="44" spans="1:30" ht="14.25">
      <c r="A44" s="110" t="str">
        <f>'W-Less 31.05.12'!A44</f>
        <v>Conn. As on 31.03.2012</v>
      </c>
      <c r="B44" s="113"/>
      <c r="C44" s="4">
        <v>4</v>
      </c>
      <c r="D44" s="8">
        <v>94509074</v>
      </c>
      <c r="E44" s="8">
        <v>5593378</v>
      </c>
      <c r="F44" s="8">
        <v>100102452</v>
      </c>
      <c r="G44" s="8">
        <v>181279296</v>
      </c>
      <c r="H44" s="8">
        <v>181279296</v>
      </c>
      <c r="I44" s="8">
        <v>150465330</v>
      </c>
      <c r="J44" s="8">
        <v>150465330</v>
      </c>
      <c r="K44" s="8">
        <v>62572579</v>
      </c>
      <c r="L44" s="8">
        <v>40986365</v>
      </c>
      <c r="M44" s="8">
        <v>21586214</v>
      </c>
      <c r="N44" s="8">
        <v>112722692</v>
      </c>
      <c r="O44" s="8">
        <v>67819039</v>
      </c>
      <c r="P44" s="8">
        <v>21523697</v>
      </c>
      <c r="Q44" s="8">
        <v>12267856</v>
      </c>
      <c r="R44" s="8">
        <v>11112100</v>
      </c>
      <c r="S44" s="8">
        <v>31840536</v>
      </c>
      <c r="T44" s="8">
        <v>31840536</v>
      </c>
      <c r="U44" s="8">
        <v>0</v>
      </c>
      <c r="V44" s="8">
        <v>42431924</v>
      </c>
      <c r="W44" s="8">
        <v>5951588</v>
      </c>
      <c r="X44" s="8">
        <v>3267241</v>
      </c>
      <c r="Y44" s="8">
        <v>595654147</v>
      </c>
      <c r="Z44" s="8">
        <v>695756599</v>
      </c>
      <c r="AA44" s="148">
        <f>(D44)/Z44*100</f>
        <v>13.583640332817023</v>
      </c>
      <c r="AD44" s="23"/>
    </row>
    <row r="45" spans="1:30" ht="14.25">
      <c r="A45" s="110" t="str">
        <f>'W-Less 31.05.12'!A45</f>
        <v>Addition during 2012-13</v>
      </c>
      <c r="B45" s="111"/>
      <c r="C45" s="4">
        <v>10</v>
      </c>
      <c r="D45" s="8">
        <f>D38-D44</f>
        <v>-381285</v>
      </c>
      <c r="E45" s="8">
        <f aca="true" t="shared" si="15" ref="E45:Z45">E38-E44</f>
        <v>-276651</v>
      </c>
      <c r="F45" s="8">
        <f t="shared" si="15"/>
        <v>-657936</v>
      </c>
      <c r="G45" s="8">
        <f t="shared" si="15"/>
        <v>4020997</v>
      </c>
      <c r="H45" s="8">
        <f t="shared" si="15"/>
        <v>4020997</v>
      </c>
      <c r="I45" s="8">
        <f t="shared" si="15"/>
        <v>2021940</v>
      </c>
      <c r="J45" s="8">
        <f t="shared" si="15"/>
        <v>2021940</v>
      </c>
      <c r="K45" s="8">
        <f t="shared" si="15"/>
        <v>1819845</v>
      </c>
      <c r="L45" s="8">
        <f t="shared" si="15"/>
        <v>1636334</v>
      </c>
      <c r="M45" s="8">
        <f t="shared" si="15"/>
        <v>183511</v>
      </c>
      <c r="N45" s="8">
        <f t="shared" si="15"/>
        <v>3242912</v>
      </c>
      <c r="O45" s="8">
        <f t="shared" si="15"/>
        <v>1776397</v>
      </c>
      <c r="P45" s="8">
        <f t="shared" si="15"/>
        <v>534691</v>
      </c>
      <c r="Q45" s="8">
        <f t="shared" si="15"/>
        <v>656384</v>
      </c>
      <c r="R45" s="8">
        <f>R38-R44</f>
        <v>275440</v>
      </c>
      <c r="S45" s="8">
        <f t="shared" si="15"/>
        <v>79700</v>
      </c>
      <c r="T45" s="8">
        <f t="shared" si="15"/>
        <v>94379</v>
      </c>
      <c r="U45" s="8">
        <f t="shared" si="15"/>
        <v>0</v>
      </c>
      <c r="V45" s="8">
        <f t="shared" si="15"/>
        <v>2644571</v>
      </c>
      <c r="W45" s="8">
        <f t="shared" si="15"/>
        <v>288854</v>
      </c>
      <c r="X45" s="8">
        <f>X38-X44</f>
        <v>-6656</v>
      </c>
      <c r="Y45" s="8">
        <f t="shared" si="15"/>
        <v>8989202</v>
      </c>
      <c r="Z45" s="8">
        <f t="shared" si="15"/>
        <v>8331266</v>
      </c>
      <c r="AA45" s="148">
        <f>(D45)/Z45*100</f>
        <v>-4.576555351851687</v>
      </c>
      <c r="AB45" s="23"/>
      <c r="AC45" s="23"/>
      <c r="AD45" s="23"/>
    </row>
    <row r="46" spans="1:30" ht="15">
      <c r="A46" s="2" t="s">
        <v>224</v>
      </c>
      <c r="B46" s="26"/>
      <c r="C46" s="26"/>
      <c r="T46" s="23"/>
      <c r="U46" s="23"/>
      <c r="Z46" s="23"/>
      <c r="AA46" s="23"/>
      <c r="AC46" s="23"/>
      <c r="AD46" s="23"/>
    </row>
    <row r="47" spans="2:30" ht="15">
      <c r="B47" s="26"/>
      <c r="C47" s="26"/>
      <c r="N47" s="23"/>
      <c r="T47" s="23"/>
      <c r="U47" s="23"/>
      <c r="Z47" s="23"/>
      <c r="AA47" s="23"/>
      <c r="AD47" s="23"/>
    </row>
    <row r="48" spans="2:26" ht="15">
      <c r="B48" s="26"/>
      <c r="C48" s="26"/>
      <c r="D48" s="23"/>
      <c r="N48" s="23"/>
      <c r="S48" s="139"/>
      <c r="Z48" s="23"/>
    </row>
    <row r="49" spans="2:29" ht="15">
      <c r="B49" s="26"/>
      <c r="C49" s="26"/>
      <c r="D49" s="23"/>
      <c r="S49" s="23"/>
      <c r="T49" s="23"/>
      <c r="Y49" s="23"/>
      <c r="AC49" s="23"/>
    </row>
    <row r="50" spans="2:3" ht="15">
      <c r="B50" s="26"/>
      <c r="C50" s="26"/>
    </row>
    <row r="51" spans="8:29" ht="14.25">
      <c r="H51" s="2">
        <v>1612005</v>
      </c>
      <c r="T51" s="23"/>
      <c r="Z51" s="23"/>
      <c r="AC51" s="2">
        <v>606419943</v>
      </c>
    </row>
    <row r="52" spans="9:29" ht="14.25">
      <c r="I52" s="2">
        <v>74.91</v>
      </c>
      <c r="Y52" s="23"/>
      <c r="AC52" s="23">
        <v>28798181</v>
      </c>
    </row>
    <row r="53" spans="9:30" ht="14.25">
      <c r="I53" s="2">
        <v>85.72</v>
      </c>
      <c r="AC53" s="23">
        <f>SUM(AC51:AC52)</f>
        <v>635218124</v>
      </c>
      <c r="AD53" s="2">
        <v>90234162</v>
      </c>
    </row>
    <row r="54" spans="9:29" ht="14.25">
      <c r="I54" s="2">
        <f>I53-I52</f>
        <v>10.810000000000002</v>
      </c>
      <c r="AC54" s="23">
        <f>AC53-AD53+D38</f>
        <v>639111751</v>
      </c>
    </row>
  </sheetData>
  <sheetProtection/>
  <mergeCells count="22">
    <mergeCell ref="N7:N8"/>
    <mergeCell ref="U7:U8"/>
    <mergeCell ref="V7:V8"/>
    <mergeCell ref="O7:R7"/>
    <mergeCell ref="S7:S8"/>
    <mergeCell ref="T7:T8"/>
    <mergeCell ref="A6:A8"/>
    <mergeCell ref="B6:B8"/>
    <mergeCell ref="M7:M8"/>
    <mergeCell ref="E7:E8"/>
    <mergeCell ref="K7:K8"/>
    <mergeCell ref="F7:F8"/>
    <mergeCell ref="I7:I8"/>
    <mergeCell ref="G7:G8"/>
    <mergeCell ref="C7:C8"/>
    <mergeCell ref="D7:D8"/>
    <mergeCell ref="X7:X8"/>
    <mergeCell ref="W7:W8"/>
    <mergeCell ref="AB6:AD7"/>
    <mergeCell ref="Z6:Z8"/>
    <mergeCell ref="Y6:Y8"/>
    <mergeCell ref="AA6:AA8"/>
  </mergeCells>
  <conditionalFormatting sqref="AA10:AA38 AA42">
    <cfRule type="top10" priority="1" dxfId="1" stopIfTrue="1" rank="5" bottom="1"/>
    <cfRule type="top10" priority="2" dxfId="0" stopIfTrue="1" rank="5" percent="1"/>
    <cfRule type="top10" priority="3" dxfId="1" stopIfTrue="1" rank="5" bottom="1"/>
    <cfRule type="top10" priority="4" dxfId="0" stopIfTrue="1" rank="5"/>
  </conditionalFormatting>
  <conditionalFormatting sqref="AA10:AA12 AA14:AA17 AA19:AA23 AA25:AA28 AA30:AA34">
    <cfRule type="top10" priority="5" dxfId="1" stopIfTrue="1" rank="5"/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landscape" paperSize="9" scale="73" r:id="rId1"/>
  <colBreaks count="1" manualBreakCount="1">
    <brk id="2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view="pageBreakPreview" zoomScaleSheetLayoutView="100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8" sqref="G38"/>
    </sheetView>
  </sheetViews>
  <sheetFormatPr defaultColWidth="9.140625" defaultRowHeight="12.75"/>
  <cols>
    <col min="1" max="1" width="6.140625" style="363" customWidth="1"/>
    <col min="2" max="2" width="24.140625" style="363" customWidth="1"/>
    <col min="3" max="3" width="7.421875" style="363" customWidth="1"/>
    <col min="4" max="4" width="11.421875" style="363" customWidth="1"/>
    <col min="5" max="5" width="10.140625" style="363" customWidth="1"/>
    <col min="6" max="6" width="11.421875" style="363" customWidth="1"/>
    <col min="7" max="7" width="10.140625" style="363" customWidth="1"/>
    <col min="8" max="8" width="11.421875" style="363" bestFit="1" customWidth="1"/>
    <col min="9" max="9" width="14.28125" style="368" customWidth="1"/>
    <col min="10" max="10" width="13.00390625" style="363" customWidth="1"/>
    <col min="11" max="11" width="11.28125" style="363" customWidth="1"/>
    <col min="12" max="12" width="13.00390625" style="363" customWidth="1"/>
    <col min="13" max="14" width="14.28125" style="363" customWidth="1"/>
    <col min="15" max="15" width="11.8515625" style="363" customWidth="1"/>
    <col min="16" max="22" width="11.7109375" style="363" customWidth="1"/>
    <col min="23" max="23" width="10.140625" style="363" bestFit="1" customWidth="1"/>
    <col min="24" max="24" width="9.140625" style="363" customWidth="1"/>
    <col min="25" max="25" width="9.28125" style="363" customWidth="1"/>
    <col min="26" max="26" width="11.7109375" style="363" bestFit="1" customWidth="1"/>
    <col min="27" max="27" width="10.7109375" style="363" bestFit="1" customWidth="1"/>
    <col min="28" max="28" width="11.421875" style="363" customWidth="1"/>
    <col min="29" max="16384" width="9.140625" style="363" customWidth="1"/>
  </cols>
  <sheetData>
    <row r="1" ht="15.75">
      <c r="N1" s="29" t="s">
        <v>142</v>
      </c>
    </row>
    <row r="2" spans="2:9" ht="15">
      <c r="B2" s="26" t="str">
        <f>'M31.05.12'!B2</f>
        <v>No. 1-2(1)/Market Share/2012-CP&amp;M </v>
      </c>
      <c r="C2" s="26"/>
      <c r="D2" s="26"/>
      <c r="E2" s="26"/>
      <c r="F2" s="26"/>
      <c r="G2" s="26"/>
      <c r="H2" s="26"/>
      <c r="I2" s="26" t="str">
        <f>'M31.05.12'!G2</f>
        <v>Dated:2nd July 2012.</v>
      </c>
    </row>
    <row r="4" spans="2:3" ht="15.75">
      <c r="B4" s="29" t="s">
        <v>221</v>
      </c>
      <c r="C4" s="29"/>
    </row>
    <row r="5" spans="4:12" ht="15">
      <c r="D5" s="363">
        <v>1</v>
      </c>
      <c r="G5" s="363">
        <v>2</v>
      </c>
      <c r="I5" s="368">
        <v>3</v>
      </c>
      <c r="J5" s="363">
        <v>4</v>
      </c>
      <c r="K5" s="363">
        <v>5</v>
      </c>
      <c r="L5" s="363">
        <v>6</v>
      </c>
    </row>
    <row r="6" spans="1:22" ht="15" customHeight="1">
      <c r="A6" s="438" t="s">
        <v>19</v>
      </c>
      <c r="B6" s="438" t="s">
        <v>20</v>
      </c>
      <c r="C6" s="508" t="s">
        <v>118</v>
      </c>
      <c r="D6" s="523" t="s">
        <v>105</v>
      </c>
      <c r="E6" s="523"/>
      <c r="F6" s="523"/>
      <c r="G6" s="523"/>
      <c r="H6" s="523"/>
      <c r="I6" s="522" t="s">
        <v>199</v>
      </c>
      <c r="J6" s="522"/>
      <c r="K6" s="522"/>
      <c r="L6" s="522"/>
      <c r="M6" s="522"/>
      <c r="N6" s="519" t="s">
        <v>80</v>
      </c>
      <c r="O6" s="508" t="s">
        <v>120</v>
      </c>
      <c r="P6" s="434" t="s">
        <v>97</v>
      </c>
      <c r="Q6" s="438"/>
      <c r="R6" s="438"/>
      <c r="S6" s="438"/>
      <c r="T6" s="438"/>
      <c r="U6" s="438"/>
      <c r="V6" s="369"/>
    </row>
    <row r="7" spans="1:22" ht="18.75" customHeight="1">
      <c r="A7" s="438"/>
      <c r="B7" s="438"/>
      <c r="C7" s="509"/>
      <c r="D7" s="517" t="s">
        <v>1</v>
      </c>
      <c r="E7" s="517"/>
      <c r="F7" s="517"/>
      <c r="G7" s="518" t="s">
        <v>2</v>
      </c>
      <c r="H7" s="522" t="s">
        <v>89</v>
      </c>
      <c r="I7" s="524" t="s">
        <v>58</v>
      </c>
      <c r="J7" s="517" t="s">
        <v>59</v>
      </c>
      <c r="K7" s="525" t="s">
        <v>201</v>
      </c>
      <c r="L7" s="517" t="s">
        <v>202</v>
      </c>
      <c r="M7" s="520" t="s">
        <v>61</v>
      </c>
      <c r="N7" s="519"/>
      <c r="O7" s="509"/>
      <c r="P7" s="434" t="s">
        <v>98</v>
      </c>
      <c r="Q7" s="438"/>
      <c r="R7" s="438"/>
      <c r="S7" s="438" t="s">
        <v>6</v>
      </c>
      <c r="T7" s="438"/>
      <c r="U7" s="438"/>
      <c r="V7" s="369"/>
    </row>
    <row r="8" spans="1:22" ht="33.75" customHeight="1">
      <c r="A8" s="438"/>
      <c r="B8" s="438"/>
      <c r="C8" s="510"/>
      <c r="D8" s="396" t="s">
        <v>98</v>
      </c>
      <c r="E8" s="396" t="s">
        <v>6</v>
      </c>
      <c r="F8" s="396" t="s">
        <v>47</v>
      </c>
      <c r="G8" s="518"/>
      <c r="H8" s="522"/>
      <c r="I8" s="524"/>
      <c r="J8" s="517"/>
      <c r="K8" s="526"/>
      <c r="L8" s="517"/>
      <c r="M8" s="521"/>
      <c r="N8" s="519"/>
      <c r="O8" s="510"/>
      <c r="P8" s="55" t="s">
        <v>47</v>
      </c>
      <c r="Q8" s="47" t="s">
        <v>87</v>
      </c>
      <c r="R8" s="47" t="s">
        <v>88</v>
      </c>
      <c r="S8" s="45" t="s">
        <v>47</v>
      </c>
      <c r="T8" s="47" t="s">
        <v>87</v>
      </c>
      <c r="U8" s="47" t="s">
        <v>88</v>
      </c>
      <c r="V8" s="140"/>
    </row>
    <row r="9" spans="1:27" ht="17.25" customHeight="1">
      <c r="A9" s="370">
        <v>1</v>
      </c>
      <c r="B9" s="371" t="s">
        <v>21</v>
      </c>
      <c r="C9" s="371"/>
      <c r="D9" s="22"/>
      <c r="E9" s="22"/>
      <c r="F9" s="22"/>
      <c r="G9" s="21"/>
      <c r="H9" s="21"/>
      <c r="I9" s="33"/>
      <c r="J9" s="33"/>
      <c r="K9" s="33"/>
      <c r="L9" s="33"/>
      <c r="M9" s="21"/>
      <c r="N9" s="21"/>
      <c r="O9" s="106"/>
      <c r="P9" s="372">
        <f>Q9+R9</f>
        <v>5764</v>
      </c>
      <c r="Q9" s="373">
        <v>2503</v>
      </c>
      <c r="R9" s="374">
        <v>3261</v>
      </c>
      <c r="S9" s="374">
        <f>T9+U9</f>
        <v>4663</v>
      </c>
      <c r="T9" s="374">
        <v>2758</v>
      </c>
      <c r="U9" s="374">
        <v>1905</v>
      </c>
      <c r="V9" s="375"/>
      <c r="W9" s="345">
        <v>10427</v>
      </c>
      <c r="X9" s="345"/>
      <c r="Z9" s="376">
        <f>Q9+T9</f>
        <v>5261</v>
      </c>
      <c r="AA9" s="376">
        <f>R9+U9</f>
        <v>5166</v>
      </c>
    </row>
    <row r="10" spans="1:28" ht="15">
      <c r="A10" s="370">
        <v>2</v>
      </c>
      <c r="B10" s="371" t="s">
        <v>22</v>
      </c>
      <c r="C10" s="377">
        <v>4</v>
      </c>
      <c r="D10" s="397">
        <f>P10</f>
        <v>198762</v>
      </c>
      <c r="E10" s="397">
        <f>S10</f>
        <v>9453</v>
      </c>
      <c r="F10" s="397">
        <f>D10+E10</f>
        <v>208215</v>
      </c>
      <c r="G10" s="398"/>
      <c r="H10" s="398">
        <f>F10+G10</f>
        <v>208215</v>
      </c>
      <c r="I10" s="399">
        <v>8136346</v>
      </c>
      <c r="J10" s="399">
        <v>7825568</v>
      </c>
      <c r="K10" s="399"/>
      <c r="L10" s="399">
        <v>684483</v>
      </c>
      <c r="M10" s="398">
        <f>I10+K10+J10+L10</f>
        <v>16646397</v>
      </c>
      <c r="N10" s="398">
        <f>M10+H10</f>
        <v>16854612</v>
      </c>
      <c r="O10" s="144">
        <f>F10/N10*100</f>
        <v>1.2353592001999214</v>
      </c>
      <c r="P10" s="378">
        <f aca="true" t="shared" si="0" ref="P10:P34">Q10+R10</f>
        <v>198762</v>
      </c>
      <c r="Q10" s="374">
        <v>24781</v>
      </c>
      <c r="R10" s="374">
        <v>173981</v>
      </c>
      <c r="S10" s="195">
        <f aca="true" t="shared" si="1" ref="S10:S23">T10+U10</f>
        <v>9453</v>
      </c>
      <c r="T10" s="374">
        <v>7455</v>
      </c>
      <c r="U10" s="374">
        <v>1998</v>
      </c>
      <c r="V10" s="375"/>
      <c r="W10" s="345">
        <v>208215</v>
      </c>
      <c r="Z10" s="376">
        <f aca="true" t="shared" si="2" ref="Z10:Z34">Q10+T10</f>
        <v>32236</v>
      </c>
      <c r="AA10" s="376">
        <f aca="true" t="shared" si="3" ref="AA10:AA34">R10+U10</f>
        <v>175979</v>
      </c>
      <c r="AB10" s="376"/>
    </row>
    <row r="11" spans="1:28" ht="15">
      <c r="A11" s="370">
        <v>3</v>
      </c>
      <c r="B11" s="371" t="s">
        <v>23</v>
      </c>
      <c r="C11" s="377">
        <v>2</v>
      </c>
      <c r="D11" s="397">
        <f>P11</f>
        <v>91791</v>
      </c>
      <c r="E11" s="397">
        <f>S11</f>
        <v>12244</v>
      </c>
      <c r="F11" s="397">
        <f aca="true" t="shared" si="4" ref="F11:F34">D11+E11</f>
        <v>104035</v>
      </c>
      <c r="G11" s="398"/>
      <c r="H11" s="398">
        <f aca="true" t="shared" si="5" ref="H11:H37">F11+G11</f>
        <v>104035</v>
      </c>
      <c r="I11" s="399">
        <v>43126</v>
      </c>
      <c r="J11" s="399">
        <v>128337</v>
      </c>
      <c r="K11" s="399"/>
      <c r="L11" s="399">
        <v>1196</v>
      </c>
      <c r="M11" s="398">
        <f aca="true" t="shared" si="6" ref="M11:M33">I11+K11+J11+L11</f>
        <v>172659</v>
      </c>
      <c r="N11" s="398">
        <f aca="true" t="shared" si="7" ref="N11:N37">M11+H11</f>
        <v>276694</v>
      </c>
      <c r="O11" s="144">
        <f aca="true" t="shared" si="8" ref="O11:O35">F11/N11*100</f>
        <v>37.59929741880922</v>
      </c>
      <c r="P11" s="378">
        <f t="shared" si="0"/>
        <v>91791</v>
      </c>
      <c r="Q11" s="374">
        <v>2129</v>
      </c>
      <c r="R11" s="374">
        <v>89662</v>
      </c>
      <c r="S11" s="195">
        <f t="shared" si="1"/>
        <v>12244</v>
      </c>
      <c r="T11" s="374">
        <v>3619</v>
      </c>
      <c r="U11" s="374">
        <v>8625</v>
      </c>
      <c r="V11" s="375"/>
      <c r="W11" s="345">
        <v>104035</v>
      </c>
      <c r="X11" s="376"/>
      <c r="Z11" s="376">
        <f t="shared" si="2"/>
        <v>5748</v>
      </c>
      <c r="AA11" s="376">
        <f t="shared" si="3"/>
        <v>98287</v>
      </c>
      <c r="AB11" s="376"/>
    </row>
    <row r="12" spans="1:28" ht="15">
      <c r="A12" s="370">
        <v>4</v>
      </c>
      <c r="B12" s="371" t="s">
        <v>24</v>
      </c>
      <c r="C12" s="377">
        <v>4</v>
      </c>
      <c r="D12" s="397">
        <f>P12+P18</f>
        <v>231079</v>
      </c>
      <c r="E12" s="397">
        <f>S12+S18</f>
        <v>4032</v>
      </c>
      <c r="F12" s="397">
        <f t="shared" si="4"/>
        <v>235111</v>
      </c>
      <c r="G12" s="398"/>
      <c r="H12" s="398">
        <f t="shared" si="5"/>
        <v>235111</v>
      </c>
      <c r="I12" s="399">
        <v>3660205</v>
      </c>
      <c r="J12" s="399">
        <v>4968971</v>
      </c>
      <c r="K12" s="399"/>
      <c r="L12" s="399">
        <v>1630747</v>
      </c>
      <c r="M12" s="398">
        <f t="shared" si="6"/>
        <v>10259923</v>
      </c>
      <c r="N12" s="398">
        <f t="shared" si="7"/>
        <v>10495034</v>
      </c>
      <c r="O12" s="144">
        <f t="shared" si="8"/>
        <v>2.2402118945017233</v>
      </c>
      <c r="P12" s="378">
        <f t="shared" si="0"/>
        <v>129918</v>
      </c>
      <c r="Q12" s="374">
        <v>5888</v>
      </c>
      <c r="R12" s="374">
        <v>124030</v>
      </c>
      <c r="S12" s="195">
        <f t="shared" si="1"/>
        <v>2467</v>
      </c>
      <c r="T12" s="374">
        <v>1931</v>
      </c>
      <c r="U12" s="374">
        <v>536</v>
      </c>
      <c r="V12" s="375"/>
      <c r="W12" s="345">
        <v>132385</v>
      </c>
      <c r="X12" s="376"/>
      <c r="Z12" s="376">
        <f t="shared" si="2"/>
        <v>7819</v>
      </c>
      <c r="AA12" s="376">
        <f t="shared" si="3"/>
        <v>124566</v>
      </c>
      <c r="AB12" s="376"/>
    </row>
    <row r="13" spans="1:28" ht="15">
      <c r="A13" s="370">
        <v>5</v>
      </c>
      <c r="B13" s="371" t="s">
        <v>25</v>
      </c>
      <c r="C13" s="377"/>
      <c r="D13" s="397"/>
      <c r="E13" s="397"/>
      <c r="F13" s="397"/>
      <c r="G13" s="398"/>
      <c r="H13" s="398"/>
      <c r="I13" s="399">
        <v>0</v>
      </c>
      <c r="J13" s="399"/>
      <c r="K13" s="399"/>
      <c r="L13" s="399"/>
      <c r="M13" s="398"/>
      <c r="N13" s="398"/>
      <c r="O13" s="144"/>
      <c r="P13" s="378">
        <f t="shared" si="0"/>
        <v>119473</v>
      </c>
      <c r="Q13" s="374">
        <v>30332</v>
      </c>
      <c r="R13" s="374">
        <v>89141</v>
      </c>
      <c r="S13" s="195">
        <f t="shared" si="1"/>
        <v>6784</v>
      </c>
      <c r="T13" s="374">
        <v>1734</v>
      </c>
      <c r="U13" s="374">
        <v>5050</v>
      </c>
      <c r="V13" s="375"/>
      <c r="W13" s="345">
        <v>126257</v>
      </c>
      <c r="X13" s="376"/>
      <c r="Z13" s="376">
        <f t="shared" si="2"/>
        <v>32066</v>
      </c>
      <c r="AA13" s="376">
        <f t="shared" si="3"/>
        <v>94191</v>
      </c>
      <c r="AB13" s="376"/>
    </row>
    <row r="14" spans="1:28" ht="15">
      <c r="A14" s="370">
        <v>6</v>
      </c>
      <c r="B14" s="371" t="s">
        <v>26</v>
      </c>
      <c r="C14" s="377">
        <v>3</v>
      </c>
      <c r="D14" s="397">
        <f>P14</f>
        <v>177503</v>
      </c>
      <c r="E14" s="397">
        <f>S14</f>
        <v>28498</v>
      </c>
      <c r="F14" s="397">
        <f t="shared" si="4"/>
        <v>206001</v>
      </c>
      <c r="G14" s="398"/>
      <c r="H14" s="398">
        <f t="shared" si="5"/>
        <v>206001</v>
      </c>
      <c r="I14" s="399">
        <v>8434141</v>
      </c>
      <c r="J14" s="399">
        <v>3755897</v>
      </c>
      <c r="K14" s="399"/>
      <c r="L14" s="399">
        <v>182326</v>
      </c>
      <c r="M14" s="398">
        <f t="shared" si="6"/>
        <v>12372364</v>
      </c>
      <c r="N14" s="398">
        <f t="shared" si="7"/>
        <v>12578365</v>
      </c>
      <c r="O14" s="144">
        <f t="shared" si="8"/>
        <v>1.6377406761530613</v>
      </c>
      <c r="P14" s="378">
        <f t="shared" si="0"/>
        <v>177503</v>
      </c>
      <c r="Q14" s="374">
        <v>34539</v>
      </c>
      <c r="R14" s="374">
        <v>142964</v>
      </c>
      <c r="S14" s="195">
        <f>T14+U14</f>
        <v>28498</v>
      </c>
      <c r="T14" s="374">
        <v>25109</v>
      </c>
      <c r="U14" s="374">
        <v>3389</v>
      </c>
      <c r="V14" s="375"/>
      <c r="W14" s="345">
        <v>206001</v>
      </c>
      <c r="X14" s="376"/>
      <c r="Z14" s="376">
        <f t="shared" si="2"/>
        <v>59648</v>
      </c>
      <c r="AA14" s="376">
        <f t="shared" si="3"/>
        <v>146353</v>
      </c>
      <c r="AB14" s="376"/>
    </row>
    <row r="15" spans="1:28" ht="15">
      <c r="A15" s="370">
        <v>7</v>
      </c>
      <c r="B15" s="371" t="s">
        <v>27</v>
      </c>
      <c r="C15" s="377">
        <v>4</v>
      </c>
      <c r="D15" s="397">
        <f>P15</f>
        <v>22762</v>
      </c>
      <c r="E15" s="397">
        <f>S15</f>
        <v>2158</v>
      </c>
      <c r="F15" s="397">
        <f t="shared" si="4"/>
        <v>24920</v>
      </c>
      <c r="G15" s="398"/>
      <c r="H15" s="398">
        <f t="shared" si="5"/>
        <v>24920</v>
      </c>
      <c r="I15" s="399">
        <v>4320744</v>
      </c>
      <c r="J15" s="399">
        <v>2930530</v>
      </c>
      <c r="K15" s="399"/>
      <c r="L15" s="399">
        <v>238090</v>
      </c>
      <c r="M15" s="398">
        <f t="shared" si="6"/>
        <v>7489364</v>
      </c>
      <c r="N15" s="398">
        <f t="shared" si="7"/>
        <v>7514284</v>
      </c>
      <c r="O15" s="144">
        <f t="shared" si="8"/>
        <v>0.331635056646781</v>
      </c>
      <c r="P15" s="378">
        <f t="shared" si="0"/>
        <v>22762</v>
      </c>
      <c r="Q15" s="374">
        <v>2964</v>
      </c>
      <c r="R15" s="374">
        <v>19798</v>
      </c>
      <c r="S15" s="195">
        <f t="shared" si="1"/>
        <v>2158</v>
      </c>
      <c r="T15" s="379">
        <v>2037</v>
      </c>
      <c r="U15" s="374">
        <v>121</v>
      </c>
      <c r="V15" s="375"/>
      <c r="W15" s="345">
        <v>24920</v>
      </c>
      <c r="X15" s="376"/>
      <c r="Z15" s="376">
        <f t="shared" si="2"/>
        <v>5001</v>
      </c>
      <c r="AA15" s="376">
        <f t="shared" si="3"/>
        <v>19919</v>
      </c>
      <c r="AB15" s="376"/>
    </row>
    <row r="16" spans="1:28" ht="18" customHeight="1">
      <c r="A16" s="370">
        <v>8</v>
      </c>
      <c r="B16" s="371" t="s">
        <v>28</v>
      </c>
      <c r="C16" s="377">
        <v>3</v>
      </c>
      <c r="D16" s="397">
        <f>P16</f>
        <v>65299</v>
      </c>
      <c r="E16" s="397">
        <f>S16</f>
        <v>934</v>
      </c>
      <c r="F16" s="397">
        <f t="shared" si="4"/>
        <v>66233</v>
      </c>
      <c r="G16" s="398"/>
      <c r="H16" s="398">
        <f t="shared" si="5"/>
        <v>66233</v>
      </c>
      <c r="I16" s="399">
        <v>241763</v>
      </c>
      <c r="J16" s="399">
        <v>403743</v>
      </c>
      <c r="K16" s="399"/>
      <c r="L16" s="399">
        <v>75</v>
      </c>
      <c r="M16" s="398">
        <f t="shared" si="6"/>
        <v>645581</v>
      </c>
      <c r="N16" s="398">
        <f t="shared" si="7"/>
        <v>711814</v>
      </c>
      <c r="O16" s="144">
        <f t="shared" si="8"/>
        <v>9.304818393569105</v>
      </c>
      <c r="P16" s="378">
        <f t="shared" si="0"/>
        <v>65299</v>
      </c>
      <c r="Q16" s="374">
        <v>4028</v>
      </c>
      <c r="R16" s="374">
        <v>61271</v>
      </c>
      <c r="S16" s="195">
        <f t="shared" si="1"/>
        <v>934</v>
      </c>
      <c r="T16" s="374">
        <v>296</v>
      </c>
      <c r="U16" s="374">
        <v>638</v>
      </c>
      <c r="V16" s="375"/>
      <c r="W16" s="345">
        <v>66233</v>
      </c>
      <c r="X16" s="376"/>
      <c r="Z16" s="376">
        <f t="shared" si="2"/>
        <v>4324</v>
      </c>
      <c r="AA16" s="376">
        <f t="shared" si="3"/>
        <v>61909</v>
      </c>
      <c r="AB16" s="376"/>
    </row>
    <row r="17" spans="1:28" ht="17.25" customHeight="1">
      <c r="A17" s="370">
        <v>9</v>
      </c>
      <c r="B17" s="371" t="s">
        <v>29</v>
      </c>
      <c r="C17" s="377">
        <v>3</v>
      </c>
      <c r="D17" s="397">
        <f>P17</f>
        <v>75803</v>
      </c>
      <c r="E17" s="397">
        <f>S17</f>
        <v>527</v>
      </c>
      <c r="F17" s="397">
        <f t="shared" si="4"/>
        <v>76330</v>
      </c>
      <c r="G17" s="398"/>
      <c r="H17" s="398">
        <f t="shared" si="5"/>
        <v>76330</v>
      </c>
      <c r="I17" s="399">
        <v>561353</v>
      </c>
      <c r="J17" s="399">
        <v>111129</v>
      </c>
      <c r="K17" s="399"/>
      <c r="L17" s="399">
        <v>22</v>
      </c>
      <c r="M17" s="398">
        <f t="shared" si="6"/>
        <v>672504</v>
      </c>
      <c r="N17" s="398">
        <f t="shared" si="7"/>
        <v>748834</v>
      </c>
      <c r="O17" s="144">
        <f t="shared" si="8"/>
        <v>10.193180331021294</v>
      </c>
      <c r="P17" s="378">
        <f t="shared" si="0"/>
        <v>75803</v>
      </c>
      <c r="Q17" s="374">
        <v>40091</v>
      </c>
      <c r="R17" s="374">
        <v>35712</v>
      </c>
      <c r="S17" s="195">
        <f t="shared" si="1"/>
        <v>527</v>
      </c>
      <c r="T17" s="374">
        <v>215</v>
      </c>
      <c r="U17" s="374">
        <v>312</v>
      </c>
      <c r="V17" s="375"/>
      <c r="W17" s="345">
        <v>76330</v>
      </c>
      <c r="X17" s="376"/>
      <c r="Z17" s="376">
        <f t="shared" si="2"/>
        <v>40306</v>
      </c>
      <c r="AA17" s="376">
        <f t="shared" si="3"/>
        <v>36024</v>
      </c>
      <c r="AB17" s="376"/>
    </row>
    <row r="18" spans="1:28" ht="15">
      <c r="A18" s="370">
        <v>10</v>
      </c>
      <c r="B18" s="371" t="s">
        <v>30</v>
      </c>
      <c r="C18" s="377"/>
      <c r="D18" s="397"/>
      <c r="E18" s="397"/>
      <c r="F18" s="397"/>
      <c r="G18" s="398"/>
      <c r="H18" s="398"/>
      <c r="I18" s="399">
        <v>0</v>
      </c>
      <c r="J18" s="399"/>
      <c r="K18" s="399"/>
      <c r="L18" s="399"/>
      <c r="M18" s="398"/>
      <c r="N18" s="398"/>
      <c r="O18" s="144"/>
      <c r="P18" s="378">
        <f t="shared" si="0"/>
        <v>101161</v>
      </c>
      <c r="Q18" s="374">
        <v>17488</v>
      </c>
      <c r="R18" s="374">
        <v>83673</v>
      </c>
      <c r="S18" s="195">
        <f t="shared" si="1"/>
        <v>1565</v>
      </c>
      <c r="T18" s="374">
        <v>1565</v>
      </c>
      <c r="U18" s="374">
        <v>0</v>
      </c>
      <c r="V18" s="375"/>
      <c r="W18" s="345">
        <v>102726</v>
      </c>
      <c r="X18" s="376"/>
      <c r="Z18" s="376">
        <f t="shared" si="2"/>
        <v>19053</v>
      </c>
      <c r="AA18" s="376">
        <f t="shared" si="3"/>
        <v>83673</v>
      </c>
      <c r="AB18" s="376"/>
    </row>
    <row r="19" spans="1:28" ht="15">
      <c r="A19" s="370">
        <v>11</v>
      </c>
      <c r="B19" s="371" t="s">
        <v>31</v>
      </c>
      <c r="C19" s="377">
        <v>4</v>
      </c>
      <c r="D19" s="397">
        <f>P19</f>
        <v>340591</v>
      </c>
      <c r="E19" s="397">
        <f>S19</f>
        <v>14605</v>
      </c>
      <c r="F19" s="397">
        <f t="shared" si="4"/>
        <v>355196</v>
      </c>
      <c r="G19" s="398"/>
      <c r="H19" s="398">
        <f t="shared" si="5"/>
        <v>355196</v>
      </c>
      <c r="I19" s="399">
        <v>8352387</v>
      </c>
      <c r="J19" s="399">
        <v>7324007</v>
      </c>
      <c r="K19" s="399"/>
      <c r="L19" s="399">
        <v>2263223</v>
      </c>
      <c r="M19" s="398">
        <f t="shared" si="6"/>
        <v>17939617</v>
      </c>
      <c r="N19" s="398">
        <f t="shared" si="7"/>
        <v>18294813</v>
      </c>
      <c r="O19" s="144">
        <f t="shared" si="8"/>
        <v>1.9415120559034957</v>
      </c>
      <c r="P19" s="378">
        <f t="shared" si="0"/>
        <v>340591</v>
      </c>
      <c r="Q19" s="374">
        <v>60563</v>
      </c>
      <c r="R19" s="374">
        <v>280028</v>
      </c>
      <c r="S19" s="195">
        <f>T19+U19</f>
        <v>14605</v>
      </c>
      <c r="T19" s="374">
        <v>8300</v>
      </c>
      <c r="U19" s="374">
        <v>6305</v>
      </c>
      <c r="V19" s="375"/>
      <c r="W19" s="345">
        <v>355196</v>
      </c>
      <c r="X19" s="376"/>
      <c r="Z19" s="376">
        <f t="shared" si="2"/>
        <v>68863</v>
      </c>
      <c r="AA19" s="376">
        <f t="shared" si="3"/>
        <v>286333</v>
      </c>
      <c r="AB19" s="376"/>
    </row>
    <row r="20" spans="1:28" ht="15">
      <c r="A20" s="370">
        <v>12</v>
      </c>
      <c r="B20" s="371" t="s">
        <v>32</v>
      </c>
      <c r="C20" s="377">
        <v>4</v>
      </c>
      <c r="D20" s="397">
        <f>P20</f>
        <v>322317</v>
      </c>
      <c r="E20" s="397">
        <f>S20</f>
        <v>4984</v>
      </c>
      <c r="F20" s="397">
        <f t="shared" si="4"/>
        <v>327301</v>
      </c>
      <c r="G20" s="398"/>
      <c r="H20" s="398">
        <f t="shared" si="5"/>
        <v>327301</v>
      </c>
      <c r="I20" s="399">
        <v>4357425</v>
      </c>
      <c r="J20" s="399">
        <v>2406801</v>
      </c>
      <c r="K20" s="399"/>
      <c r="L20" s="399">
        <v>611582</v>
      </c>
      <c r="M20" s="398">
        <f t="shared" si="6"/>
        <v>7375808</v>
      </c>
      <c r="N20" s="398">
        <f t="shared" si="7"/>
        <v>7703109</v>
      </c>
      <c r="O20" s="144">
        <f t="shared" si="8"/>
        <v>4.2489467564330194</v>
      </c>
      <c r="P20" s="378">
        <f t="shared" si="0"/>
        <v>322317</v>
      </c>
      <c r="Q20" s="374">
        <v>40911</v>
      </c>
      <c r="R20" s="374">
        <v>281406</v>
      </c>
      <c r="S20" s="195">
        <f t="shared" si="1"/>
        <v>4984</v>
      </c>
      <c r="T20" s="374">
        <v>2964</v>
      </c>
      <c r="U20" s="374">
        <v>2020</v>
      </c>
      <c r="V20" s="375"/>
      <c r="W20" s="345">
        <v>327301</v>
      </c>
      <c r="X20" s="376"/>
      <c r="Z20" s="376">
        <f t="shared" si="2"/>
        <v>43875</v>
      </c>
      <c r="AA20" s="376">
        <f t="shared" si="3"/>
        <v>283426</v>
      </c>
      <c r="AB20" s="376"/>
    </row>
    <row r="21" spans="1:28" ht="15">
      <c r="A21" s="370">
        <v>13</v>
      </c>
      <c r="B21" s="371" t="s">
        <v>33</v>
      </c>
      <c r="C21" s="377">
        <v>3</v>
      </c>
      <c r="D21" s="397">
        <f>P21+P13</f>
        <v>244584</v>
      </c>
      <c r="E21" s="397">
        <f>S21+S13</f>
        <v>33623</v>
      </c>
      <c r="F21" s="397">
        <f t="shared" si="4"/>
        <v>278207</v>
      </c>
      <c r="G21" s="398"/>
      <c r="H21" s="398">
        <f t="shared" si="5"/>
        <v>278207</v>
      </c>
      <c r="I21" s="399">
        <v>5420993</v>
      </c>
      <c r="J21" s="399">
        <v>4830024</v>
      </c>
      <c r="K21" s="399"/>
      <c r="L21" s="399">
        <v>2542</v>
      </c>
      <c r="M21" s="398">
        <f t="shared" si="6"/>
        <v>10253559</v>
      </c>
      <c r="N21" s="398">
        <f t="shared" si="7"/>
        <v>10531766</v>
      </c>
      <c r="O21" s="144">
        <f t="shared" si="8"/>
        <v>2.64159875941034</v>
      </c>
      <c r="P21" s="378">
        <f t="shared" si="0"/>
        <v>125111</v>
      </c>
      <c r="Q21" s="374">
        <v>39000</v>
      </c>
      <c r="R21" s="374">
        <v>86111</v>
      </c>
      <c r="S21" s="195">
        <f t="shared" si="1"/>
        <v>26839</v>
      </c>
      <c r="T21" s="374">
        <v>21652</v>
      </c>
      <c r="U21" s="374">
        <v>5187</v>
      </c>
      <c r="V21" s="375"/>
      <c r="W21" s="345">
        <v>151950</v>
      </c>
      <c r="X21" s="376"/>
      <c r="Z21" s="376">
        <f t="shared" si="2"/>
        <v>60652</v>
      </c>
      <c r="AA21" s="376">
        <f t="shared" si="3"/>
        <v>91298</v>
      </c>
      <c r="AB21" s="376"/>
    </row>
    <row r="22" spans="1:28" ht="15">
      <c r="A22" s="370">
        <v>14</v>
      </c>
      <c r="B22" s="371" t="s">
        <v>34</v>
      </c>
      <c r="C22" s="377">
        <v>4</v>
      </c>
      <c r="D22" s="397">
        <f>P22</f>
        <v>191667</v>
      </c>
      <c r="E22" s="397">
        <f>S22</f>
        <v>4801</v>
      </c>
      <c r="F22" s="397">
        <f t="shared" si="4"/>
        <v>196468</v>
      </c>
      <c r="G22" s="398"/>
      <c r="H22" s="398">
        <f t="shared" si="5"/>
        <v>196468</v>
      </c>
      <c r="I22" s="399">
        <v>11322599</v>
      </c>
      <c r="J22" s="399">
        <v>8372129</v>
      </c>
      <c r="K22" s="399"/>
      <c r="L22" s="399">
        <v>733675</v>
      </c>
      <c r="M22" s="398">
        <f t="shared" si="6"/>
        <v>20428403</v>
      </c>
      <c r="N22" s="398">
        <f t="shared" si="7"/>
        <v>20624871</v>
      </c>
      <c r="O22" s="144">
        <f t="shared" si="8"/>
        <v>0.9525780791550164</v>
      </c>
      <c r="P22" s="378">
        <f t="shared" si="0"/>
        <v>191667</v>
      </c>
      <c r="Q22" s="374">
        <v>45514</v>
      </c>
      <c r="R22" s="374">
        <v>146153</v>
      </c>
      <c r="S22" s="195">
        <f t="shared" si="1"/>
        <v>4801</v>
      </c>
      <c r="T22" s="374">
        <v>3936</v>
      </c>
      <c r="U22" s="374">
        <v>865</v>
      </c>
      <c r="V22" s="375"/>
      <c r="W22" s="345">
        <v>196468</v>
      </c>
      <c r="X22" s="376"/>
      <c r="Z22" s="376">
        <f t="shared" si="2"/>
        <v>49450</v>
      </c>
      <c r="AA22" s="376">
        <f t="shared" si="3"/>
        <v>147018</v>
      </c>
      <c r="AB22" s="376"/>
    </row>
    <row r="23" spans="1:28" ht="15">
      <c r="A23" s="370">
        <v>15</v>
      </c>
      <c r="B23" s="371" t="s">
        <v>35</v>
      </c>
      <c r="C23" s="377">
        <v>1</v>
      </c>
      <c r="D23" s="397">
        <f>P23+P24</f>
        <v>147623</v>
      </c>
      <c r="E23" s="397">
        <f>S23+S24</f>
        <v>3080</v>
      </c>
      <c r="F23" s="397">
        <f t="shared" si="4"/>
        <v>150703</v>
      </c>
      <c r="G23" s="398"/>
      <c r="H23" s="398">
        <f t="shared" si="5"/>
        <v>150703</v>
      </c>
      <c r="I23" s="399">
        <v>0</v>
      </c>
      <c r="J23" s="399">
        <v>76967</v>
      </c>
      <c r="K23" s="399"/>
      <c r="L23" s="399">
        <v>172</v>
      </c>
      <c r="M23" s="398">
        <f t="shared" si="6"/>
        <v>77139</v>
      </c>
      <c r="N23" s="398">
        <f t="shared" si="7"/>
        <v>227842</v>
      </c>
      <c r="O23" s="144">
        <f t="shared" si="8"/>
        <v>66.14364340200666</v>
      </c>
      <c r="P23" s="378">
        <f t="shared" si="0"/>
        <v>75921</v>
      </c>
      <c r="Q23" s="374">
        <v>790</v>
      </c>
      <c r="R23" s="374">
        <v>75131</v>
      </c>
      <c r="S23" s="195">
        <f t="shared" si="1"/>
        <v>227</v>
      </c>
      <c r="T23" s="374">
        <v>44</v>
      </c>
      <c r="U23" s="374">
        <v>183</v>
      </c>
      <c r="V23" s="375"/>
      <c r="W23" s="345">
        <v>76148</v>
      </c>
      <c r="X23" s="376"/>
      <c r="Z23" s="376">
        <f t="shared" si="2"/>
        <v>834</v>
      </c>
      <c r="AA23" s="376">
        <f t="shared" si="3"/>
        <v>75314</v>
      </c>
      <c r="AB23" s="376"/>
    </row>
    <row r="24" spans="1:28" ht="15">
      <c r="A24" s="370">
        <v>16</v>
      </c>
      <c r="B24" s="371" t="s">
        <v>36</v>
      </c>
      <c r="C24" s="377"/>
      <c r="D24" s="397"/>
      <c r="E24" s="397"/>
      <c r="F24" s="397"/>
      <c r="G24" s="398"/>
      <c r="H24" s="398"/>
      <c r="I24" s="399">
        <v>0</v>
      </c>
      <c r="J24" s="399"/>
      <c r="K24" s="399"/>
      <c r="L24" s="399"/>
      <c r="M24" s="398"/>
      <c r="N24" s="398"/>
      <c r="O24" s="144"/>
      <c r="P24" s="378">
        <f t="shared" si="0"/>
        <v>71702</v>
      </c>
      <c r="Q24" s="374">
        <v>31491</v>
      </c>
      <c r="R24" s="374">
        <v>40211</v>
      </c>
      <c r="S24" s="195">
        <f aca="true" t="shared" si="9" ref="S24:S34">T24+U24</f>
        <v>2853</v>
      </c>
      <c r="T24" s="374">
        <v>2505</v>
      </c>
      <c r="U24" s="374">
        <v>348</v>
      </c>
      <c r="V24" s="375"/>
      <c r="W24" s="345">
        <v>74555</v>
      </c>
      <c r="X24" s="376"/>
      <c r="Z24" s="376">
        <f t="shared" si="2"/>
        <v>33996</v>
      </c>
      <c r="AA24" s="376">
        <f t="shared" si="3"/>
        <v>40559</v>
      </c>
      <c r="AB24" s="376"/>
    </row>
    <row r="25" spans="1:28" ht="15">
      <c r="A25" s="370">
        <v>17</v>
      </c>
      <c r="B25" s="371" t="s">
        <v>37</v>
      </c>
      <c r="C25" s="377">
        <v>3</v>
      </c>
      <c r="D25" s="397">
        <f>P25</f>
        <v>130656</v>
      </c>
      <c r="E25" s="397">
        <f>S25</f>
        <v>0</v>
      </c>
      <c r="F25" s="397">
        <f t="shared" si="4"/>
        <v>130656</v>
      </c>
      <c r="G25" s="398"/>
      <c r="H25" s="398">
        <f t="shared" si="5"/>
        <v>130656</v>
      </c>
      <c r="I25" s="399">
        <v>847570</v>
      </c>
      <c r="J25" s="399">
        <v>2501732</v>
      </c>
      <c r="K25" s="399"/>
      <c r="L25" s="399">
        <v>661</v>
      </c>
      <c r="M25" s="398">
        <f t="shared" si="6"/>
        <v>3349963</v>
      </c>
      <c r="N25" s="398">
        <f t="shared" si="7"/>
        <v>3480619</v>
      </c>
      <c r="O25" s="144">
        <f t="shared" si="8"/>
        <v>3.7538150541613433</v>
      </c>
      <c r="P25" s="378">
        <f t="shared" si="0"/>
        <v>130656</v>
      </c>
      <c r="Q25" s="374">
        <v>43539</v>
      </c>
      <c r="R25" s="374">
        <v>87117</v>
      </c>
      <c r="S25" s="195">
        <f t="shared" si="9"/>
        <v>0</v>
      </c>
      <c r="T25" s="374">
        <v>0</v>
      </c>
      <c r="U25" s="374">
        <v>0</v>
      </c>
      <c r="V25" s="375"/>
      <c r="W25" s="345">
        <v>130656</v>
      </c>
      <c r="X25" s="376"/>
      <c r="Z25" s="376">
        <f t="shared" si="2"/>
        <v>43539</v>
      </c>
      <c r="AA25" s="376">
        <f t="shared" si="3"/>
        <v>87117</v>
      </c>
      <c r="AB25" s="376"/>
    </row>
    <row r="26" spans="1:28" ht="15">
      <c r="A26" s="370">
        <v>18</v>
      </c>
      <c r="B26" s="371" t="s">
        <v>38</v>
      </c>
      <c r="C26" s="377">
        <v>4</v>
      </c>
      <c r="D26" s="397">
        <f>P26</f>
        <v>38473</v>
      </c>
      <c r="E26" s="397">
        <f>S26</f>
        <v>17018</v>
      </c>
      <c r="F26" s="397">
        <f t="shared" si="4"/>
        <v>55491</v>
      </c>
      <c r="G26" s="398"/>
      <c r="H26" s="398">
        <f t="shared" si="5"/>
        <v>55491</v>
      </c>
      <c r="I26" s="399">
        <v>4097846</v>
      </c>
      <c r="J26" s="399">
        <v>3122023</v>
      </c>
      <c r="K26" s="399">
        <v>1517214</v>
      </c>
      <c r="L26" s="399">
        <v>968</v>
      </c>
      <c r="M26" s="398">
        <f t="shared" si="6"/>
        <v>8738051</v>
      </c>
      <c r="N26" s="398">
        <f t="shared" si="7"/>
        <v>8793542</v>
      </c>
      <c r="O26" s="144">
        <f t="shared" si="8"/>
        <v>0.6310426447044888</v>
      </c>
      <c r="P26" s="378">
        <f t="shared" si="0"/>
        <v>38473</v>
      </c>
      <c r="Q26" s="380">
        <v>5197</v>
      </c>
      <c r="R26" s="374">
        <v>33276</v>
      </c>
      <c r="S26" s="195">
        <f t="shared" si="9"/>
        <v>17018</v>
      </c>
      <c r="T26" s="380">
        <v>14167</v>
      </c>
      <c r="U26" s="374">
        <v>2851</v>
      </c>
      <c r="V26" s="375"/>
      <c r="W26" s="345">
        <v>55491</v>
      </c>
      <c r="X26" s="376"/>
      <c r="Z26" s="376">
        <f t="shared" si="2"/>
        <v>19364</v>
      </c>
      <c r="AA26" s="376">
        <f t="shared" si="3"/>
        <v>36127</v>
      </c>
      <c r="AB26" s="376"/>
    </row>
    <row r="27" spans="1:28" ht="15">
      <c r="A27" s="370">
        <v>19</v>
      </c>
      <c r="B27" s="371" t="s">
        <v>39</v>
      </c>
      <c r="C27" s="377">
        <v>4</v>
      </c>
      <c r="D27" s="397">
        <f>P27</f>
        <v>186438</v>
      </c>
      <c r="E27" s="397">
        <f>S27</f>
        <v>9522</v>
      </c>
      <c r="F27" s="397">
        <f t="shared" si="4"/>
        <v>195960</v>
      </c>
      <c r="G27" s="398"/>
      <c r="H27" s="398">
        <f t="shared" si="5"/>
        <v>195960</v>
      </c>
      <c r="I27" s="399">
        <v>7338401</v>
      </c>
      <c r="J27" s="399">
        <v>3665805</v>
      </c>
      <c r="K27" s="399"/>
      <c r="L27" s="399">
        <v>2513881</v>
      </c>
      <c r="M27" s="398">
        <f t="shared" si="6"/>
        <v>13518087</v>
      </c>
      <c r="N27" s="398">
        <f t="shared" si="7"/>
        <v>13714047</v>
      </c>
      <c r="O27" s="144">
        <f t="shared" si="8"/>
        <v>1.4288998717883934</v>
      </c>
      <c r="P27" s="378">
        <f t="shared" si="0"/>
        <v>186438</v>
      </c>
      <c r="Q27" s="374">
        <v>25621</v>
      </c>
      <c r="R27" s="374">
        <v>160817</v>
      </c>
      <c r="S27" s="195">
        <f t="shared" si="9"/>
        <v>9522</v>
      </c>
      <c r="T27" s="374">
        <v>6455</v>
      </c>
      <c r="U27" s="374">
        <v>3067</v>
      </c>
      <c r="V27" s="375"/>
      <c r="W27" s="345">
        <v>195960</v>
      </c>
      <c r="X27" s="376"/>
      <c r="Z27" s="376">
        <f t="shared" si="2"/>
        <v>32076</v>
      </c>
      <c r="AA27" s="376">
        <f t="shared" si="3"/>
        <v>163884</v>
      </c>
      <c r="AB27" s="376"/>
    </row>
    <row r="28" spans="1:28" ht="15">
      <c r="A28" s="370">
        <v>20</v>
      </c>
      <c r="B28" s="371" t="s">
        <v>40</v>
      </c>
      <c r="C28" s="377">
        <v>4</v>
      </c>
      <c r="D28" s="397">
        <f>P28</f>
        <v>225686</v>
      </c>
      <c r="E28" s="397">
        <f>S28</f>
        <v>7361</v>
      </c>
      <c r="F28" s="397">
        <f t="shared" si="4"/>
        <v>233047</v>
      </c>
      <c r="G28" s="398"/>
      <c r="H28" s="398">
        <f t="shared" si="5"/>
        <v>233047</v>
      </c>
      <c r="I28" s="399">
        <v>7640838</v>
      </c>
      <c r="J28" s="399">
        <v>3668995</v>
      </c>
      <c r="K28" s="399"/>
      <c r="L28" s="399">
        <v>1636223</v>
      </c>
      <c r="M28" s="398">
        <f t="shared" si="6"/>
        <v>12946056</v>
      </c>
      <c r="N28" s="398">
        <f t="shared" si="7"/>
        <v>13179103</v>
      </c>
      <c r="O28" s="144">
        <f t="shared" si="8"/>
        <v>1.7683069932756423</v>
      </c>
      <c r="P28" s="378">
        <f t="shared" si="0"/>
        <v>225686</v>
      </c>
      <c r="Q28" s="374">
        <v>26687</v>
      </c>
      <c r="R28" s="374">
        <v>198999</v>
      </c>
      <c r="S28" s="195">
        <f t="shared" si="9"/>
        <v>7361</v>
      </c>
      <c r="T28" s="374">
        <v>5339</v>
      </c>
      <c r="U28" s="374">
        <v>2022</v>
      </c>
      <c r="V28" s="375"/>
      <c r="W28" s="345">
        <v>233047</v>
      </c>
      <c r="X28" s="376"/>
      <c r="Z28" s="376">
        <f t="shared" si="2"/>
        <v>32026</v>
      </c>
      <c r="AA28" s="376">
        <f t="shared" si="3"/>
        <v>201021</v>
      </c>
      <c r="AB28" s="376"/>
    </row>
    <row r="29" spans="1:28" ht="15">
      <c r="A29" s="370">
        <v>21</v>
      </c>
      <c r="B29" s="371" t="s">
        <v>41</v>
      </c>
      <c r="C29" s="377"/>
      <c r="D29" s="397"/>
      <c r="E29" s="397"/>
      <c r="F29" s="397"/>
      <c r="G29" s="398"/>
      <c r="H29" s="398"/>
      <c r="I29" s="399">
        <v>0</v>
      </c>
      <c r="J29" s="399"/>
      <c r="K29" s="399"/>
      <c r="L29" s="399"/>
      <c r="M29" s="398"/>
      <c r="N29" s="398"/>
      <c r="O29" s="144"/>
      <c r="P29" s="378">
        <f t="shared" si="0"/>
        <v>53006</v>
      </c>
      <c r="Q29" s="380">
        <v>1870</v>
      </c>
      <c r="R29" s="374">
        <v>51136</v>
      </c>
      <c r="S29" s="195">
        <f t="shared" si="9"/>
        <v>1227</v>
      </c>
      <c r="T29" s="380">
        <v>382</v>
      </c>
      <c r="U29" s="374">
        <v>845</v>
      </c>
      <c r="V29" s="375"/>
      <c r="W29" s="345">
        <v>54233</v>
      </c>
      <c r="X29" s="376"/>
      <c r="Z29" s="376">
        <f t="shared" si="2"/>
        <v>2252</v>
      </c>
      <c r="AA29" s="376">
        <f t="shared" si="3"/>
        <v>51981</v>
      </c>
      <c r="AB29" s="376"/>
    </row>
    <row r="30" spans="1:28" ht="15">
      <c r="A30" s="370">
        <v>22</v>
      </c>
      <c r="B30" s="371" t="s">
        <v>42</v>
      </c>
      <c r="C30" s="377">
        <v>4</v>
      </c>
      <c r="D30" s="397">
        <f>P30</f>
        <v>401102</v>
      </c>
      <c r="E30" s="397">
        <f>S30</f>
        <v>38136</v>
      </c>
      <c r="F30" s="397">
        <f t="shared" si="4"/>
        <v>439238</v>
      </c>
      <c r="G30" s="398"/>
      <c r="H30" s="398">
        <f t="shared" si="5"/>
        <v>439238</v>
      </c>
      <c r="I30" s="399">
        <v>13108795</v>
      </c>
      <c r="J30" s="399">
        <v>4765645</v>
      </c>
      <c r="K30" s="399"/>
      <c r="L30" s="399">
        <v>585877</v>
      </c>
      <c r="M30" s="398">
        <f>I30+K30+J30+L30</f>
        <v>18460317</v>
      </c>
      <c r="N30" s="398">
        <f t="shared" si="7"/>
        <v>18899555</v>
      </c>
      <c r="O30" s="144">
        <f t="shared" si="8"/>
        <v>2.324065302066636</v>
      </c>
      <c r="P30" s="378">
        <f t="shared" si="0"/>
        <v>401102</v>
      </c>
      <c r="Q30" s="381">
        <v>34922</v>
      </c>
      <c r="R30" s="374">
        <v>366180</v>
      </c>
      <c r="S30" s="195">
        <f t="shared" si="9"/>
        <v>38136</v>
      </c>
      <c r="T30" s="382">
        <v>21389</v>
      </c>
      <c r="U30" s="374">
        <v>16747</v>
      </c>
      <c r="V30" s="375"/>
      <c r="W30" s="345">
        <v>439238</v>
      </c>
      <c r="X30" s="376"/>
      <c r="Z30" s="376">
        <f t="shared" si="2"/>
        <v>56311</v>
      </c>
      <c r="AA30" s="376">
        <f t="shared" si="3"/>
        <v>382927</v>
      </c>
      <c r="AB30" s="376"/>
    </row>
    <row r="31" spans="1:28" ht="15.75" customHeight="1">
      <c r="A31" s="370">
        <v>23</v>
      </c>
      <c r="B31" s="371" t="s">
        <v>43</v>
      </c>
      <c r="C31" s="377">
        <v>4</v>
      </c>
      <c r="D31" s="397">
        <f>P31+P29</f>
        <v>146218</v>
      </c>
      <c r="E31" s="397">
        <f>S31+S29</f>
        <v>3951</v>
      </c>
      <c r="F31" s="397">
        <f t="shared" si="4"/>
        <v>150169</v>
      </c>
      <c r="G31" s="398"/>
      <c r="H31" s="398">
        <f t="shared" si="5"/>
        <v>150169</v>
      </c>
      <c r="I31" s="399">
        <v>10380443</v>
      </c>
      <c r="J31" s="399">
        <v>4693732</v>
      </c>
      <c r="K31" s="399"/>
      <c r="L31" s="399">
        <v>603680</v>
      </c>
      <c r="M31" s="398">
        <f t="shared" si="6"/>
        <v>15677855</v>
      </c>
      <c r="N31" s="398">
        <f t="shared" si="7"/>
        <v>15828024</v>
      </c>
      <c r="O31" s="144">
        <f t="shared" si="8"/>
        <v>0.9487539316341699</v>
      </c>
      <c r="P31" s="378">
        <f t="shared" si="0"/>
        <v>93212</v>
      </c>
      <c r="Q31" s="380">
        <v>17208</v>
      </c>
      <c r="R31" s="374">
        <v>76004</v>
      </c>
      <c r="S31" s="195">
        <f t="shared" si="9"/>
        <v>2724</v>
      </c>
      <c r="T31" s="380">
        <v>1749</v>
      </c>
      <c r="U31" s="374">
        <v>975</v>
      </c>
      <c r="V31" s="375"/>
      <c r="W31" s="345">
        <v>95936</v>
      </c>
      <c r="X31" s="376"/>
      <c r="Z31" s="376">
        <f t="shared" si="2"/>
        <v>18957</v>
      </c>
      <c r="AA31" s="376">
        <f t="shared" si="3"/>
        <v>76979</v>
      </c>
      <c r="AB31" s="376"/>
    </row>
    <row r="32" spans="1:28" ht="15">
      <c r="A32" s="370">
        <v>24</v>
      </c>
      <c r="B32" s="371" t="s">
        <v>44</v>
      </c>
      <c r="C32" s="377">
        <v>4</v>
      </c>
      <c r="D32" s="397">
        <f>P32+P9</f>
        <v>86248</v>
      </c>
      <c r="E32" s="397">
        <f>S32+S9</f>
        <v>8444</v>
      </c>
      <c r="F32" s="397">
        <f t="shared" si="4"/>
        <v>94692</v>
      </c>
      <c r="G32" s="398"/>
      <c r="H32" s="398">
        <f t="shared" si="5"/>
        <v>94692</v>
      </c>
      <c r="I32" s="399">
        <v>2128431</v>
      </c>
      <c r="J32" s="399">
        <v>2870351</v>
      </c>
      <c r="K32" s="399"/>
      <c r="L32" s="399">
        <v>1928771</v>
      </c>
      <c r="M32" s="398">
        <f t="shared" si="6"/>
        <v>6927553</v>
      </c>
      <c r="N32" s="398">
        <f t="shared" si="7"/>
        <v>7022245</v>
      </c>
      <c r="O32" s="144">
        <f t="shared" si="8"/>
        <v>1.3484576513636308</v>
      </c>
      <c r="P32" s="378">
        <f t="shared" si="0"/>
        <v>80484</v>
      </c>
      <c r="Q32" s="374">
        <v>-1797</v>
      </c>
      <c r="R32" s="374">
        <v>82281</v>
      </c>
      <c r="S32" s="195">
        <f t="shared" si="9"/>
        <v>3781</v>
      </c>
      <c r="T32" s="374">
        <v>2766</v>
      </c>
      <c r="U32" s="374">
        <v>1015</v>
      </c>
      <c r="V32" s="375"/>
      <c r="W32" s="345">
        <v>84265</v>
      </c>
      <c r="X32" s="376"/>
      <c r="Z32" s="376">
        <f t="shared" si="2"/>
        <v>969</v>
      </c>
      <c r="AA32" s="376">
        <f t="shared" si="3"/>
        <v>83296</v>
      </c>
      <c r="AB32" s="376"/>
    </row>
    <row r="33" spans="1:28" ht="15">
      <c r="A33" s="370">
        <v>25</v>
      </c>
      <c r="B33" s="371" t="s">
        <v>45</v>
      </c>
      <c r="C33" s="377">
        <v>4</v>
      </c>
      <c r="D33" s="397">
        <f>P33</f>
        <v>29547</v>
      </c>
      <c r="E33" s="397">
        <f>S33</f>
        <v>6932</v>
      </c>
      <c r="F33" s="397">
        <f t="shared" si="4"/>
        <v>36479</v>
      </c>
      <c r="G33" s="398"/>
      <c r="H33" s="398">
        <f t="shared" si="5"/>
        <v>36479</v>
      </c>
      <c r="I33" s="399">
        <v>2417430</v>
      </c>
      <c r="J33" s="399">
        <v>3073675</v>
      </c>
      <c r="K33" s="399"/>
      <c r="L33" s="399">
        <v>893897</v>
      </c>
      <c r="M33" s="398">
        <f t="shared" si="6"/>
        <v>6385002</v>
      </c>
      <c r="N33" s="398">
        <f t="shared" si="7"/>
        <v>6421481</v>
      </c>
      <c r="O33" s="144">
        <f t="shared" si="8"/>
        <v>0.5680776755393343</v>
      </c>
      <c r="P33" s="378">
        <f t="shared" si="0"/>
        <v>29547</v>
      </c>
      <c r="Q33" s="374">
        <v>29547</v>
      </c>
      <c r="R33" s="374">
        <v>0</v>
      </c>
      <c r="S33" s="195">
        <f t="shared" si="9"/>
        <v>6932</v>
      </c>
      <c r="T33" s="374">
        <v>6932</v>
      </c>
      <c r="U33" s="374">
        <v>0</v>
      </c>
      <c r="V33" s="375"/>
      <c r="W33" s="345">
        <v>36479</v>
      </c>
      <c r="X33" s="376"/>
      <c r="Z33" s="376">
        <f t="shared" si="2"/>
        <v>36479</v>
      </c>
      <c r="AA33" s="376">
        <f t="shared" si="3"/>
        <v>0</v>
      </c>
      <c r="AB33" s="376"/>
    </row>
    <row r="34" spans="1:28" ht="15">
      <c r="A34" s="370">
        <v>26</v>
      </c>
      <c r="B34" s="371" t="s">
        <v>46</v>
      </c>
      <c r="C34" s="377">
        <v>3</v>
      </c>
      <c r="D34" s="397">
        <f>P34</f>
        <v>18734</v>
      </c>
      <c r="E34" s="397">
        <f>S34</f>
        <v>2154</v>
      </c>
      <c r="F34" s="397">
        <f t="shared" si="4"/>
        <v>20888</v>
      </c>
      <c r="G34" s="398"/>
      <c r="H34" s="398">
        <f t="shared" si="5"/>
        <v>20888</v>
      </c>
      <c r="I34" s="399">
        <v>1299215</v>
      </c>
      <c r="J34" s="399">
        <v>1187927</v>
      </c>
      <c r="K34" s="399"/>
      <c r="L34" s="399"/>
      <c r="M34" s="398">
        <f>I34+K34+J34+L34</f>
        <v>2487142</v>
      </c>
      <c r="N34" s="398">
        <f t="shared" si="7"/>
        <v>2508030</v>
      </c>
      <c r="O34" s="144">
        <f t="shared" si="8"/>
        <v>0.8328449021742164</v>
      </c>
      <c r="P34" s="378">
        <f t="shared" si="0"/>
        <v>18734</v>
      </c>
      <c r="Q34" s="374">
        <v>1096</v>
      </c>
      <c r="R34" s="374">
        <v>17638</v>
      </c>
      <c r="S34" s="195">
        <f t="shared" si="9"/>
        <v>2154</v>
      </c>
      <c r="T34" s="374">
        <v>2154</v>
      </c>
      <c r="U34" s="374">
        <v>0</v>
      </c>
      <c r="V34" s="375"/>
      <c r="W34" s="345">
        <v>20888</v>
      </c>
      <c r="X34" s="376"/>
      <c r="Z34" s="376">
        <f t="shared" si="2"/>
        <v>3250</v>
      </c>
      <c r="AA34" s="376">
        <f t="shared" si="3"/>
        <v>17638</v>
      </c>
      <c r="AB34" s="376"/>
    </row>
    <row r="35" spans="1:28" ht="15.75">
      <c r="A35" s="370"/>
      <c r="B35" s="27" t="s">
        <v>47</v>
      </c>
      <c r="C35" s="370">
        <v>4</v>
      </c>
      <c r="D35" s="400">
        <f>SUM(D9:D34)</f>
        <v>3372883</v>
      </c>
      <c r="E35" s="400">
        <f>SUM(E9:E34)</f>
        <v>212457</v>
      </c>
      <c r="F35" s="400">
        <f>SUM(F9:F34)</f>
        <v>3585340</v>
      </c>
      <c r="G35" s="398">
        <f aca="true" t="shared" si="10" ref="G35:L35">SUM(G9:G34)</f>
        <v>0</v>
      </c>
      <c r="H35" s="398">
        <f t="shared" si="10"/>
        <v>3585340</v>
      </c>
      <c r="I35" s="399">
        <f t="shared" si="10"/>
        <v>104110051</v>
      </c>
      <c r="J35" s="399">
        <f t="shared" si="10"/>
        <v>72683988</v>
      </c>
      <c r="K35" s="399">
        <f t="shared" si="10"/>
        <v>1517214</v>
      </c>
      <c r="L35" s="399">
        <f t="shared" si="10"/>
        <v>14512091</v>
      </c>
      <c r="M35" s="398">
        <f>SUM(M9:M34)</f>
        <v>192823344</v>
      </c>
      <c r="N35" s="398">
        <f>SUM(N9:N34)</f>
        <v>196408684</v>
      </c>
      <c r="O35" s="144">
        <f t="shared" si="8"/>
        <v>1.8254488177315014</v>
      </c>
      <c r="P35" s="378">
        <f aca="true" t="shared" si="11" ref="P35:U35">SUM(P9:P34)</f>
        <v>3372883</v>
      </c>
      <c r="Q35" s="21">
        <f t="shared" si="11"/>
        <v>566902</v>
      </c>
      <c r="R35" s="21">
        <f t="shared" si="11"/>
        <v>2805981</v>
      </c>
      <c r="S35" s="195">
        <f t="shared" si="11"/>
        <v>212457</v>
      </c>
      <c r="T35" s="21">
        <f t="shared" si="11"/>
        <v>147453</v>
      </c>
      <c r="U35" s="195">
        <f t="shared" si="11"/>
        <v>65004</v>
      </c>
      <c r="V35" s="375"/>
      <c r="W35" s="345"/>
      <c r="Z35" s="376"/>
      <c r="AA35" s="376"/>
      <c r="AB35" s="376"/>
    </row>
    <row r="36" spans="1:28" ht="15">
      <c r="A36" s="196">
        <v>27</v>
      </c>
      <c r="B36" s="28" t="s">
        <v>48</v>
      </c>
      <c r="C36" s="196"/>
      <c r="D36" s="398"/>
      <c r="E36" s="398"/>
      <c r="F36" s="398"/>
      <c r="G36" s="398">
        <v>134090</v>
      </c>
      <c r="H36" s="398">
        <f t="shared" si="5"/>
        <v>134090</v>
      </c>
      <c r="I36" s="399">
        <v>9204039</v>
      </c>
      <c r="J36" s="399">
        <v>4516814</v>
      </c>
      <c r="K36" s="399"/>
      <c r="L36" s="399">
        <v>1198408</v>
      </c>
      <c r="M36" s="398">
        <f>I36+K36+J36+L36</f>
        <v>14919261</v>
      </c>
      <c r="N36" s="398">
        <f t="shared" si="7"/>
        <v>15053351</v>
      </c>
      <c r="O36" s="405" t="s">
        <v>130</v>
      </c>
      <c r="AB36" s="376"/>
    </row>
    <row r="37" spans="1:28" ht="15">
      <c r="A37" s="196">
        <v>28</v>
      </c>
      <c r="B37" s="28" t="s">
        <v>49</v>
      </c>
      <c r="C37" s="196"/>
      <c r="D37" s="398"/>
      <c r="E37" s="398"/>
      <c r="F37" s="398"/>
      <c r="G37" s="398">
        <v>111270</v>
      </c>
      <c r="H37" s="398">
        <f t="shared" si="5"/>
        <v>111270</v>
      </c>
      <c r="I37" s="399">
        <v>8836374</v>
      </c>
      <c r="J37" s="399">
        <v>4336685</v>
      </c>
      <c r="K37" s="399"/>
      <c r="L37" s="399">
        <v>551888</v>
      </c>
      <c r="M37" s="398">
        <f>I37+K37+J37+L37</f>
        <v>13724947</v>
      </c>
      <c r="N37" s="398">
        <f t="shared" si="7"/>
        <v>13836217</v>
      </c>
      <c r="O37" s="405" t="s">
        <v>130</v>
      </c>
      <c r="Q37" s="383"/>
      <c r="R37" s="383"/>
      <c r="S37" s="376"/>
      <c r="T37" s="376"/>
      <c r="U37" s="376"/>
      <c r="Z37" s="376"/>
      <c r="AB37" s="376"/>
    </row>
    <row r="38" spans="1:28" ht="15">
      <c r="A38" s="196"/>
      <c r="B38" s="28" t="s">
        <v>50</v>
      </c>
      <c r="C38" s="196">
        <v>4</v>
      </c>
      <c r="D38" s="398">
        <f aca="true" t="shared" si="12" ref="D38:J38">SUM(D35:D37)</f>
        <v>3372883</v>
      </c>
      <c r="E38" s="398">
        <f t="shared" si="12"/>
        <v>212457</v>
      </c>
      <c r="F38" s="398">
        <f t="shared" si="12"/>
        <v>3585340</v>
      </c>
      <c r="G38" s="398">
        <f t="shared" si="12"/>
        <v>245360</v>
      </c>
      <c r="H38" s="398">
        <f t="shared" si="12"/>
        <v>3830700</v>
      </c>
      <c r="I38" s="399">
        <f t="shared" si="12"/>
        <v>122150464</v>
      </c>
      <c r="J38" s="399">
        <f t="shared" si="12"/>
        <v>81537487</v>
      </c>
      <c r="K38" s="399">
        <f>SUM(K35:K37)</f>
        <v>1517214</v>
      </c>
      <c r="L38" s="399">
        <f>SUM(L35:L37)</f>
        <v>16262387</v>
      </c>
      <c r="M38" s="398">
        <f>SUM(M35:M37)</f>
        <v>221467552</v>
      </c>
      <c r="N38" s="398">
        <f>SUM(N35:N37)</f>
        <v>225298252</v>
      </c>
      <c r="O38" s="144">
        <f>F38/N38*100</f>
        <v>1.5913749743606531</v>
      </c>
      <c r="Q38" s="383"/>
      <c r="S38" s="376"/>
      <c r="T38" s="376"/>
      <c r="U38" s="376"/>
      <c r="Z38" s="376"/>
      <c r="AA38" s="376"/>
      <c r="AB38" s="376"/>
    </row>
    <row r="39" spans="1:28" ht="15">
      <c r="A39" s="28" t="s">
        <v>51</v>
      </c>
      <c r="B39" s="384"/>
      <c r="C39" s="385"/>
      <c r="D39" s="401">
        <f>D38/$N$38*100</f>
        <v>1.4970746421947383</v>
      </c>
      <c r="E39" s="401">
        <f aca="true" t="shared" si="13" ref="E39:N39">E38/$N$38*100</f>
        <v>0.0943003321659149</v>
      </c>
      <c r="F39" s="401">
        <f t="shared" si="13"/>
        <v>1.5913749743606531</v>
      </c>
      <c r="G39" s="401">
        <f t="shared" si="13"/>
        <v>0.10890452891751684</v>
      </c>
      <c r="H39" s="401">
        <f t="shared" si="13"/>
        <v>1.7002795032781701</v>
      </c>
      <c r="I39" s="401">
        <f t="shared" si="13"/>
        <v>54.21722668314355</v>
      </c>
      <c r="J39" s="401">
        <f t="shared" si="13"/>
        <v>36.19090972796362</v>
      </c>
      <c r="K39" s="401">
        <f t="shared" si="13"/>
        <v>0.6734246655406807</v>
      </c>
      <c r="L39" s="401">
        <f t="shared" si="13"/>
        <v>7.218159420073973</v>
      </c>
      <c r="M39" s="401">
        <f t="shared" si="13"/>
        <v>98.29972049672183</v>
      </c>
      <c r="N39" s="401">
        <f t="shared" si="13"/>
        <v>100</v>
      </c>
      <c r="O39" s="386"/>
      <c r="Z39" s="376"/>
      <c r="AA39" s="376"/>
      <c r="AB39" s="376"/>
    </row>
    <row r="40" spans="1:17" ht="15">
      <c r="A40" s="170"/>
      <c r="B40" s="387"/>
      <c r="C40" s="388"/>
      <c r="D40" s="402"/>
      <c r="E40" s="402"/>
      <c r="F40" s="402"/>
      <c r="G40" s="402"/>
      <c r="H40" s="402"/>
      <c r="I40" s="403"/>
      <c r="J40" s="402"/>
      <c r="K40" s="402"/>
      <c r="L40" s="402"/>
      <c r="M40" s="402"/>
      <c r="N40" s="402"/>
      <c r="O40" s="389"/>
      <c r="Q40" s="376"/>
    </row>
    <row r="41" spans="1:15" ht="15">
      <c r="A41" s="28" t="str">
        <f>'M31.05.12'!A42</f>
        <v>Conn. As on 30.04.2012</v>
      </c>
      <c r="B41" s="384"/>
      <c r="C41" s="385">
        <v>4</v>
      </c>
      <c r="D41" s="404">
        <v>3427754</v>
      </c>
      <c r="E41" s="398">
        <v>216876</v>
      </c>
      <c r="F41" s="398">
        <v>3644630</v>
      </c>
      <c r="G41" s="404">
        <v>247317</v>
      </c>
      <c r="H41" s="398">
        <v>3891947</v>
      </c>
      <c r="I41" s="399">
        <v>121628188</v>
      </c>
      <c r="J41" s="404">
        <v>81229732</v>
      </c>
      <c r="K41" s="404">
        <v>1426916</v>
      </c>
      <c r="L41" s="404">
        <v>16007995</v>
      </c>
      <c r="M41" s="404">
        <v>220292831</v>
      </c>
      <c r="N41" s="398">
        <v>224184778</v>
      </c>
      <c r="O41" s="156">
        <f>F41/N41*100</f>
        <v>1.62572590008765</v>
      </c>
    </row>
    <row r="42" spans="1:15" ht="15">
      <c r="A42" s="28" t="str">
        <f>'M31.05.12'!A43</f>
        <v>Addition during May 2012</v>
      </c>
      <c r="B42" s="390"/>
      <c r="C42" s="391">
        <v>5</v>
      </c>
      <c r="D42" s="404">
        <f>D38-D41</f>
        <v>-54871</v>
      </c>
      <c r="E42" s="404">
        <f>E38-E41</f>
        <v>-4419</v>
      </c>
      <c r="F42" s="404">
        <f>F38-F41</f>
        <v>-59290</v>
      </c>
      <c r="G42" s="404">
        <f>G38-G41</f>
        <v>-1957</v>
      </c>
      <c r="H42" s="404">
        <f>H38-H41</f>
        <v>-61247</v>
      </c>
      <c r="I42" s="404">
        <f aca="true" t="shared" si="14" ref="I42:N42">I38-I41</f>
        <v>522276</v>
      </c>
      <c r="J42" s="404">
        <f t="shared" si="14"/>
        <v>307755</v>
      </c>
      <c r="K42" s="404">
        <f t="shared" si="14"/>
        <v>90298</v>
      </c>
      <c r="L42" s="404">
        <f t="shared" si="14"/>
        <v>254392</v>
      </c>
      <c r="M42" s="404">
        <f>M38-M41</f>
        <v>1174721</v>
      </c>
      <c r="N42" s="404">
        <f t="shared" si="14"/>
        <v>1113474</v>
      </c>
      <c r="O42" s="156">
        <f>F42/N42*100</f>
        <v>-5.3247763306552285</v>
      </c>
    </row>
    <row r="43" spans="1:15" ht="15">
      <c r="A43" s="28" t="str">
        <f>'M31.05.12'!A44</f>
        <v>Conn. As on 31.03.2012</v>
      </c>
      <c r="B43" s="390"/>
      <c r="C43" s="391">
        <v>4</v>
      </c>
      <c r="D43" s="398">
        <v>3785997</v>
      </c>
      <c r="E43" s="398">
        <v>217917</v>
      </c>
      <c r="F43" s="398">
        <f>SUM(D43:E43)</f>
        <v>4003914</v>
      </c>
      <c r="G43" s="398">
        <v>250911</v>
      </c>
      <c r="H43" s="398">
        <v>4254825</v>
      </c>
      <c r="I43" s="399">
        <v>121205156</v>
      </c>
      <c r="J43" s="399">
        <v>81745797</v>
      </c>
      <c r="K43" s="399">
        <v>1331392</v>
      </c>
      <c r="L43" s="399">
        <v>15803039</v>
      </c>
      <c r="M43" s="404">
        <v>220085384</v>
      </c>
      <c r="N43" s="398">
        <v>224340209</v>
      </c>
      <c r="O43" s="156">
        <f>F43/N43*100</f>
        <v>1.7847509449364913</v>
      </c>
    </row>
    <row r="44" spans="1:15" ht="15">
      <c r="A44" s="28" t="str">
        <f>'M31.05.12'!A45</f>
        <v>Addition during 2012-13</v>
      </c>
      <c r="B44" s="392"/>
      <c r="C44" s="393">
        <v>5</v>
      </c>
      <c r="D44" s="404">
        <f>D38-D43</f>
        <v>-413114</v>
      </c>
      <c r="E44" s="404">
        <f>E38-E43</f>
        <v>-5460</v>
      </c>
      <c r="F44" s="404">
        <f>F38-F43</f>
        <v>-418574</v>
      </c>
      <c r="G44" s="404">
        <f>G38-G43</f>
        <v>-5551</v>
      </c>
      <c r="H44" s="404">
        <f aca="true" t="shared" si="15" ref="H44:M44">H38-H43</f>
        <v>-424125</v>
      </c>
      <c r="I44" s="404">
        <f t="shared" si="15"/>
        <v>945308</v>
      </c>
      <c r="J44" s="404">
        <f t="shared" si="15"/>
        <v>-208310</v>
      </c>
      <c r="K44" s="404">
        <f t="shared" si="15"/>
        <v>185822</v>
      </c>
      <c r="L44" s="404">
        <f t="shared" si="15"/>
        <v>459348</v>
      </c>
      <c r="M44" s="404">
        <f t="shared" si="15"/>
        <v>1382168</v>
      </c>
      <c r="N44" s="404">
        <f>N38-N43</f>
        <v>958043</v>
      </c>
      <c r="O44" s="156">
        <f>F44/N44*100</f>
        <v>-43.69052328548928</v>
      </c>
    </row>
    <row r="45" spans="2:15" ht="15">
      <c r="B45" s="34"/>
      <c r="C45" s="34"/>
      <c r="I45" s="394"/>
      <c r="M45" s="77"/>
      <c r="O45" s="77"/>
    </row>
    <row r="46" spans="2:7" ht="15">
      <c r="B46" s="34"/>
      <c r="C46" s="34"/>
      <c r="D46" s="376"/>
      <c r="E46" s="376"/>
      <c r="F46" s="376"/>
      <c r="G46" s="376"/>
    </row>
    <row r="47" spans="2:9" ht="15">
      <c r="B47" s="34"/>
      <c r="C47" s="34"/>
      <c r="D47" s="376"/>
      <c r="E47" s="376"/>
      <c r="F47" s="376"/>
      <c r="I47" s="395"/>
    </row>
    <row r="48" spans="2:16" ht="15.75">
      <c r="B48" s="34"/>
      <c r="C48" s="34"/>
      <c r="D48" s="376"/>
      <c r="E48" s="376"/>
      <c r="F48" s="376"/>
      <c r="M48" s="376"/>
      <c r="P48" s="29"/>
    </row>
    <row r="49" spans="2:9" ht="15">
      <c r="B49" s="34"/>
      <c r="C49" s="34"/>
      <c r="D49" s="376"/>
      <c r="E49" s="376"/>
      <c r="F49" s="376"/>
      <c r="G49" s="376"/>
      <c r="I49" s="395"/>
    </row>
    <row r="50" ht="15">
      <c r="I50" s="395"/>
    </row>
  </sheetData>
  <sheetProtection/>
  <mergeCells count="18">
    <mergeCell ref="A6:A8"/>
    <mergeCell ref="B6:B8"/>
    <mergeCell ref="C6:C8"/>
    <mergeCell ref="H7:H8"/>
    <mergeCell ref="D6:H6"/>
    <mergeCell ref="L7:L8"/>
    <mergeCell ref="J7:J8"/>
    <mergeCell ref="I7:I8"/>
    <mergeCell ref="K7:K8"/>
    <mergeCell ref="I6:M6"/>
    <mergeCell ref="D7:F7"/>
    <mergeCell ref="G7:G8"/>
    <mergeCell ref="P6:U6"/>
    <mergeCell ref="P7:R7"/>
    <mergeCell ref="S7:U7"/>
    <mergeCell ref="N6:N8"/>
    <mergeCell ref="O6:O8"/>
    <mergeCell ref="M7:M8"/>
  </mergeCells>
  <conditionalFormatting sqref="O10:O34">
    <cfRule type="top10" priority="1" dxfId="1" stopIfTrue="1" rank="3" bottom="1"/>
    <cfRule type="top10" priority="2" dxfId="0" stopIfTrue="1" rank="3"/>
  </conditionalFormatting>
  <printOptions/>
  <pageMargins left="0.2362204724409449" right="0.2362204724409449" top="0.1968503937007874" bottom="0.1968503937007874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4"/>
  <sheetViews>
    <sheetView showGridLines="0" zoomScaleSheetLayoutView="100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8" sqref="E38"/>
    </sheetView>
  </sheetViews>
  <sheetFormatPr defaultColWidth="9.140625" defaultRowHeight="12.75"/>
  <cols>
    <col min="1" max="1" width="6.140625" style="2" customWidth="1"/>
    <col min="2" max="2" width="19.7109375" style="2" customWidth="1"/>
    <col min="3" max="3" width="6.7109375" style="2" customWidth="1"/>
    <col min="4" max="4" width="12.140625" style="2" customWidth="1"/>
    <col min="5" max="5" width="10.140625" style="2" bestFit="1" customWidth="1"/>
    <col min="6" max="6" width="12.140625" style="2" customWidth="1"/>
    <col min="7" max="7" width="13.421875" style="100" hidden="1" customWidth="1"/>
    <col min="8" max="8" width="10.28125" style="2" customWidth="1"/>
    <col min="9" max="9" width="10.57421875" style="2" customWidth="1"/>
    <col min="10" max="10" width="13.28125" style="2" bestFit="1" customWidth="1"/>
    <col min="11" max="11" width="10.140625" style="2" customWidth="1"/>
    <col min="12" max="12" width="10.8515625" style="2" customWidth="1"/>
    <col min="13" max="13" width="11.28125" style="2" customWidth="1"/>
    <col min="14" max="14" width="11.57421875" style="2" customWidth="1"/>
    <col min="15" max="15" width="11.00390625" style="2" customWidth="1"/>
    <col min="16" max="17" width="11.8515625" style="2" bestFit="1" customWidth="1"/>
    <col min="18" max="18" width="10.140625" style="2" bestFit="1" customWidth="1"/>
    <col min="19" max="19" width="13.28125" style="2" customWidth="1"/>
    <col min="20" max="20" width="14.7109375" style="2" customWidth="1"/>
    <col min="21" max="16384" width="9.140625" style="2" customWidth="1"/>
  </cols>
  <sheetData>
    <row r="1" ht="15">
      <c r="N1" s="79" t="s">
        <v>163</v>
      </c>
    </row>
    <row r="2" spans="2:9" ht="14.25">
      <c r="B2" s="2" t="str">
        <f>'WLL31.05.12'!B2</f>
        <v>No. 1-2(1)/Market Share/2012-CP&amp;M </v>
      </c>
      <c r="I2" s="2" t="str">
        <f>'WLL31.05.12'!I2</f>
        <v>Dated:2nd July 2012.</v>
      </c>
    </row>
    <row r="3" ht="9" customHeight="1"/>
    <row r="4" spans="2:3" ht="15.75">
      <c r="B4" s="29" t="s">
        <v>211</v>
      </c>
      <c r="C4" s="29"/>
    </row>
    <row r="5" spans="4:13" ht="15">
      <c r="D5" s="93">
        <v>1</v>
      </c>
      <c r="E5" s="93">
        <v>2</v>
      </c>
      <c r="F5" s="93"/>
      <c r="G5" s="101">
        <v>3</v>
      </c>
      <c r="H5" s="93">
        <v>3</v>
      </c>
      <c r="I5" s="93">
        <v>4</v>
      </c>
      <c r="J5" s="93">
        <v>5</v>
      </c>
      <c r="K5" s="93">
        <v>6</v>
      </c>
      <c r="L5" s="93">
        <v>7</v>
      </c>
      <c r="M5" s="56"/>
    </row>
    <row r="6" spans="1:18" ht="14.25">
      <c r="A6" s="430" t="s">
        <v>19</v>
      </c>
      <c r="B6" s="430" t="s">
        <v>20</v>
      </c>
      <c r="C6" s="17" t="s">
        <v>18</v>
      </c>
      <c r="D6" s="114"/>
      <c r="E6" s="18"/>
      <c r="F6" s="18"/>
      <c r="G6" s="102"/>
      <c r="H6" s="18"/>
      <c r="I6" s="18"/>
      <c r="J6" s="18"/>
      <c r="K6" s="18"/>
      <c r="L6" s="18"/>
      <c r="M6" s="18"/>
      <c r="N6" s="19"/>
      <c r="O6" s="508" t="s">
        <v>120</v>
      </c>
      <c r="P6" s="522" t="s">
        <v>1</v>
      </c>
      <c r="Q6" s="522"/>
      <c r="R6" s="522"/>
    </row>
    <row r="7" spans="1:18" ht="12.75" customHeight="1">
      <c r="A7" s="430"/>
      <c r="B7" s="430"/>
      <c r="C7" s="534" t="s">
        <v>118</v>
      </c>
      <c r="D7" s="506" t="s">
        <v>96</v>
      </c>
      <c r="E7" s="533" t="s">
        <v>2</v>
      </c>
      <c r="F7" s="505" t="s">
        <v>52</v>
      </c>
      <c r="G7" s="531" t="s">
        <v>17</v>
      </c>
      <c r="H7" s="489" t="s">
        <v>123</v>
      </c>
      <c r="I7" s="527" t="s">
        <v>15</v>
      </c>
      <c r="J7" s="527" t="s">
        <v>16</v>
      </c>
      <c r="K7" s="529" t="s">
        <v>201</v>
      </c>
      <c r="L7" s="529" t="s">
        <v>202</v>
      </c>
      <c r="M7" s="530" t="s">
        <v>53</v>
      </c>
      <c r="N7" s="431" t="s">
        <v>57</v>
      </c>
      <c r="O7" s="509"/>
      <c r="P7" s="522"/>
      <c r="Q7" s="522"/>
      <c r="R7" s="522"/>
    </row>
    <row r="8" spans="1:18" ht="48" customHeight="1">
      <c r="A8" s="430"/>
      <c r="B8" s="430"/>
      <c r="C8" s="487"/>
      <c r="D8" s="532"/>
      <c r="E8" s="431"/>
      <c r="F8" s="506"/>
      <c r="G8" s="527"/>
      <c r="H8" s="491"/>
      <c r="I8" s="528"/>
      <c r="J8" s="528"/>
      <c r="K8" s="528"/>
      <c r="L8" s="528"/>
      <c r="M8" s="530"/>
      <c r="N8" s="431"/>
      <c r="O8" s="510"/>
      <c r="P8" s="54" t="s">
        <v>47</v>
      </c>
      <c r="Q8" s="46" t="s">
        <v>87</v>
      </c>
      <c r="R8" s="46" t="s">
        <v>88</v>
      </c>
    </row>
    <row r="9" spans="1:25" ht="14.25" customHeight="1">
      <c r="A9" s="5">
        <v>1</v>
      </c>
      <c r="B9" s="6" t="s">
        <v>21</v>
      </c>
      <c r="C9" s="6"/>
      <c r="D9" s="8"/>
      <c r="E9" s="8"/>
      <c r="F9" s="8">
        <f>SUM(D9:E9)</f>
        <v>0</v>
      </c>
      <c r="G9" s="73"/>
      <c r="H9" s="8"/>
      <c r="I9" s="8"/>
      <c r="J9" s="8"/>
      <c r="K9" s="8"/>
      <c r="L9" s="8"/>
      <c r="M9" s="16"/>
      <c r="N9" s="8">
        <f aca="true" t="shared" si="0" ref="N9:N37">M9+F9</f>
        <v>0</v>
      </c>
      <c r="O9" s="8"/>
      <c r="P9" s="8">
        <f>Q9+R9</f>
        <v>15126</v>
      </c>
      <c r="Q9" s="357">
        <v>8719</v>
      </c>
      <c r="R9" s="357">
        <v>6407</v>
      </c>
      <c r="T9" s="2">
        <v>15126</v>
      </c>
      <c r="Y9" s="2">
        <v>85.60482966824058</v>
      </c>
    </row>
    <row r="10" spans="1:25" ht="14.25">
      <c r="A10" s="5">
        <v>2</v>
      </c>
      <c r="B10" s="6" t="s">
        <v>22</v>
      </c>
      <c r="C10" s="88">
        <v>1</v>
      </c>
      <c r="D10" s="8">
        <f>P10</f>
        <v>1935846</v>
      </c>
      <c r="E10" s="8"/>
      <c r="F10" s="8">
        <f aca="true" t="shared" si="1" ref="F10:F37">SUM(D10:E10)</f>
        <v>1935846</v>
      </c>
      <c r="G10" s="73">
        <v>125387</v>
      </c>
      <c r="H10" s="73">
        <f>G10</f>
        <v>125387</v>
      </c>
      <c r="I10" s="73">
        <v>89061</v>
      </c>
      <c r="J10" s="73">
        <v>174341</v>
      </c>
      <c r="K10" s="8"/>
      <c r="L10" s="8"/>
      <c r="M10" s="8">
        <f>L10+J10+I10+K10+H10</f>
        <v>388789</v>
      </c>
      <c r="N10" s="8">
        <f t="shared" si="0"/>
        <v>2324635</v>
      </c>
      <c r="O10" s="141">
        <f>D10/N10*100</f>
        <v>83.27526686985269</v>
      </c>
      <c r="P10" s="8">
        <f aca="true" t="shared" si="2" ref="P10:P34">Q10+R10</f>
        <v>1935846</v>
      </c>
      <c r="Q10" s="357">
        <v>1268427</v>
      </c>
      <c r="R10" s="357">
        <v>667419</v>
      </c>
      <c r="T10" s="2">
        <v>1935846</v>
      </c>
      <c r="Y10" s="2">
        <v>99.80086852457846</v>
      </c>
    </row>
    <row r="11" spans="1:25" ht="14.25">
      <c r="A11" s="5">
        <v>3</v>
      </c>
      <c r="B11" s="6" t="s">
        <v>23</v>
      </c>
      <c r="C11" s="88">
        <v>1</v>
      </c>
      <c r="D11" s="8">
        <f>P11</f>
        <v>200833</v>
      </c>
      <c r="E11" s="8"/>
      <c r="F11" s="8">
        <f t="shared" si="1"/>
        <v>200833</v>
      </c>
      <c r="G11" s="73"/>
      <c r="H11" s="73">
        <f>G11</f>
        <v>0</v>
      </c>
      <c r="I11" s="73">
        <v>0</v>
      </c>
      <c r="J11" s="73">
        <v>2627</v>
      </c>
      <c r="K11" s="8"/>
      <c r="L11" s="8"/>
      <c r="M11" s="8">
        <f aca="true" t="shared" si="3" ref="M11:M37">L11+J11+I11+K11+H11</f>
        <v>2627</v>
      </c>
      <c r="N11" s="8">
        <f t="shared" si="0"/>
        <v>203460</v>
      </c>
      <c r="O11" s="141">
        <f aca="true" t="shared" si="4" ref="O11:O37">D11/N11*100</f>
        <v>98.70883711786101</v>
      </c>
      <c r="P11" s="8">
        <f t="shared" si="2"/>
        <v>200833</v>
      </c>
      <c r="Q11" s="357">
        <v>159829</v>
      </c>
      <c r="R11" s="357">
        <v>41004</v>
      </c>
      <c r="T11" s="2">
        <v>200833</v>
      </c>
      <c r="Y11" s="2">
        <v>99.29410131832813</v>
      </c>
    </row>
    <row r="12" spans="1:25" ht="14.25">
      <c r="A12" s="5">
        <v>4</v>
      </c>
      <c r="B12" s="6" t="s">
        <v>24</v>
      </c>
      <c r="C12" s="88">
        <v>1</v>
      </c>
      <c r="D12" s="8">
        <f>P12+P18</f>
        <v>547895</v>
      </c>
      <c r="E12" s="8"/>
      <c r="F12" s="8">
        <f t="shared" si="1"/>
        <v>547895</v>
      </c>
      <c r="G12" s="73"/>
      <c r="H12" s="73">
        <f aca="true" t="shared" si="5" ref="H12:H37">G12</f>
        <v>0</v>
      </c>
      <c r="I12" s="73">
        <v>4919</v>
      </c>
      <c r="J12" s="73">
        <v>10487</v>
      </c>
      <c r="K12" s="8"/>
      <c r="L12" s="8"/>
      <c r="M12" s="8">
        <f t="shared" si="3"/>
        <v>15406</v>
      </c>
      <c r="N12" s="8">
        <f t="shared" si="0"/>
        <v>563301</v>
      </c>
      <c r="O12" s="141">
        <f t="shared" si="4"/>
        <v>97.26505012417871</v>
      </c>
      <c r="P12" s="8">
        <f t="shared" si="2"/>
        <v>380253</v>
      </c>
      <c r="Q12" s="357">
        <v>232493</v>
      </c>
      <c r="R12" s="357">
        <v>147760</v>
      </c>
      <c r="T12" s="2">
        <v>380253</v>
      </c>
      <c r="Y12" s="2">
        <v>89.63273485884523</v>
      </c>
    </row>
    <row r="13" spans="1:25" ht="14.25">
      <c r="A13" s="5">
        <v>5</v>
      </c>
      <c r="B13" s="6" t="s">
        <v>25</v>
      </c>
      <c r="C13" s="88"/>
      <c r="D13" s="8"/>
      <c r="E13" s="8"/>
      <c r="F13" s="8">
        <f t="shared" si="1"/>
        <v>0</v>
      </c>
      <c r="G13" s="73">
        <v>55279</v>
      </c>
      <c r="H13" s="73"/>
      <c r="I13" s="73"/>
      <c r="J13" s="73"/>
      <c r="K13" s="8"/>
      <c r="L13" s="8"/>
      <c r="M13" s="8">
        <f t="shared" si="3"/>
        <v>0</v>
      </c>
      <c r="N13" s="8">
        <f t="shared" si="0"/>
        <v>0</v>
      </c>
      <c r="O13" s="141"/>
      <c r="P13" s="8">
        <f t="shared" si="2"/>
        <v>145216</v>
      </c>
      <c r="Q13" s="357">
        <v>123898</v>
      </c>
      <c r="R13" s="357">
        <v>21318</v>
      </c>
      <c r="T13" s="2">
        <v>145216</v>
      </c>
      <c r="Y13" s="2">
        <v>95.65037645182001</v>
      </c>
    </row>
    <row r="14" spans="1:25" ht="14.25">
      <c r="A14" s="5">
        <v>6</v>
      </c>
      <c r="B14" s="6" t="s">
        <v>26</v>
      </c>
      <c r="C14" s="88">
        <v>1</v>
      </c>
      <c r="D14" s="8">
        <f>P14</f>
        <v>1588543</v>
      </c>
      <c r="E14" s="8"/>
      <c r="F14" s="8">
        <f t="shared" si="1"/>
        <v>1588543</v>
      </c>
      <c r="G14" s="73">
        <v>55272</v>
      </c>
      <c r="H14" s="73">
        <f t="shared" si="5"/>
        <v>55272</v>
      </c>
      <c r="I14" s="73">
        <v>108281</v>
      </c>
      <c r="J14" s="73">
        <v>65556</v>
      </c>
      <c r="K14" s="8"/>
      <c r="L14" s="8"/>
      <c r="M14" s="8">
        <f t="shared" si="3"/>
        <v>229109</v>
      </c>
      <c r="N14" s="8">
        <f t="shared" si="0"/>
        <v>1817652</v>
      </c>
      <c r="O14" s="141">
        <f t="shared" si="4"/>
        <v>87.39533199974473</v>
      </c>
      <c r="P14" s="8">
        <f t="shared" si="2"/>
        <v>1588543</v>
      </c>
      <c r="Q14" s="357">
        <v>1217417</v>
      </c>
      <c r="R14" s="357">
        <v>371126</v>
      </c>
      <c r="T14" s="2">
        <v>1588543</v>
      </c>
      <c r="Y14" s="2">
        <v>98.70950073495302</v>
      </c>
    </row>
    <row r="15" spans="1:25" ht="14.25">
      <c r="A15" s="5">
        <v>7</v>
      </c>
      <c r="B15" s="6" t="s">
        <v>27</v>
      </c>
      <c r="C15" s="88">
        <v>1</v>
      </c>
      <c r="D15" s="8">
        <f>P15</f>
        <v>535648</v>
      </c>
      <c r="E15" s="8"/>
      <c r="F15" s="8">
        <f t="shared" si="1"/>
        <v>535648</v>
      </c>
      <c r="G15" s="73">
        <v>23896</v>
      </c>
      <c r="H15" s="73">
        <f t="shared" si="5"/>
        <v>23896</v>
      </c>
      <c r="I15" s="73">
        <v>5043</v>
      </c>
      <c r="J15" s="73">
        <v>21739</v>
      </c>
      <c r="K15" s="8"/>
      <c r="L15" s="8"/>
      <c r="M15" s="8">
        <f t="shared" si="3"/>
        <v>50678</v>
      </c>
      <c r="N15" s="8">
        <f t="shared" si="0"/>
        <v>586326</v>
      </c>
      <c r="O15" s="141">
        <f t="shared" si="4"/>
        <v>91.35668552989293</v>
      </c>
      <c r="P15" s="8">
        <f t="shared" si="2"/>
        <v>535648</v>
      </c>
      <c r="Q15" s="357">
        <v>354708</v>
      </c>
      <c r="R15" s="357">
        <v>180940</v>
      </c>
      <c r="T15" s="2">
        <v>535648</v>
      </c>
      <c r="Y15" s="2">
        <v>99.97113064460531</v>
      </c>
    </row>
    <row r="16" spans="1:25" ht="14.25">
      <c r="A16" s="5">
        <v>8</v>
      </c>
      <c r="B16" s="6" t="s">
        <v>28</v>
      </c>
      <c r="C16" s="88">
        <v>1</v>
      </c>
      <c r="D16" s="8">
        <f>P16</f>
        <v>298222</v>
      </c>
      <c r="E16" s="8"/>
      <c r="F16" s="8">
        <f t="shared" si="1"/>
        <v>298222</v>
      </c>
      <c r="G16" s="73"/>
      <c r="H16" s="73">
        <f t="shared" si="5"/>
        <v>0</v>
      </c>
      <c r="I16" s="73">
        <v>4462</v>
      </c>
      <c r="J16" s="73">
        <v>2025</v>
      </c>
      <c r="K16" s="8"/>
      <c r="L16" s="8"/>
      <c r="M16" s="8">
        <f t="shared" si="3"/>
        <v>6487</v>
      </c>
      <c r="N16" s="8">
        <f t="shared" si="0"/>
        <v>304709</v>
      </c>
      <c r="O16" s="141">
        <f t="shared" si="4"/>
        <v>97.87108355841147</v>
      </c>
      <c r="P16" s="8">
        <f t="shared" si="2"/>
        <v>298222</v>
      </c>
      <c r="Q16" s="357">
        <v>61276</v>
      </c>
      <c r="R16" s="357">
        <v>236946</v>
      </c>
      <c r="T16" s="2">
        <v>298222</v>
      </c>
      <c r="Y16" s="2">
        <v>75.71221873871875</v>
      </c>
    </row>
    <row r="17" spans="1:25" ht="14.25">
      <c r="A17" s="5">
        <v>9</v>
      </c>
      <c r="B17" s="6" t="s">
        <v>29</v>
      </c>
      <c r="C17" s="88">
        <v>1</v>
      </c>
      <c r="D17" s="8">
        <f>P17</f>
        <v>203609</v>
      </c>
      <c r="E17" s="8"/>
      <c r="F17" s="8">
        <f t="shared" si="1"/>
        <v>203609</v>
      </c>
      <c r="G17" s="73"/>
      <c r="H17" s="73">
        <f t="shared" si="5"/>
        <v>0</v>
      </c>
      <c r="I17" s="73">
        <v>0</v>
      </c>
      <c r="J17" s="73">
        <v>339</v>
      </c>
      <c r="K17" s="8"/>
      <c r="L17" s="8"/>
      <c r="M17" s="8">
        <f t="shared" si="3"/>
        <v>339</v>
      </c>
      <c r="N17" s="8">
        <f t="shared" si="0"/>
        <v>203948</v>
      </c>
      <c r="O17" s="141">
        <f t="shared" si="4"/>
        <v>99.8337811599035</v>
      </c>
      <c r="P17" s="8">
        <f t="shared" si="2"/>
        <v>203609</v>
      </c>
      <c r="Q17" s="357">
        <v>165127</v>
      </c>
      <c r="R17" s="357">
        <v>38482</v>
      </c>
      <c r="T17" s="2">
        <v>203609</v>
      </c>
      <c r="Y17" s="2">
        <v>96.67962101031165</v>
      </c>
    </row>
    <row r="18" spans="1:25" ht="14.25">
      <c r="A18" s="5">
        <v>10</v>
      </c>
      <c r="B18" s="6" t="s">
        <v>30</v>
      </c>
      <c r="C18" s="88"/>
      <c r="D18" s="8"/>
      <c r="E18" s="8"/>
      <c r="F18" s="8">
        <f t="shared" si="1"/>
        <v>0</v>
      </c>
      <c r="G18" s="73"/>
      <c r="H18" s="73">
        <f t="shared" si="5"/>
        <v>0</v>
      </c>
      <c r="I18" s="73"/>
      <c r="J18" s="73"/>
      <c r="K18" s="8"/>
      <c r="L18" s="8"/>
      <c r="M18" s="8">
        <f t="shared" si="3"/>
        <v>0</v>
      </c>
      <c r="N18" s="8">
        <f t="shared" si="0"/>
        <v>0</v>
      </c>
      <c r="O18" s="141"/>
      <c r="P18" s="8">
        <f t="shared" si="2"/>
        <v>167642</v>
      </c>
      <c r="Q18" s="357">
        <v>149773</v>
      </c>
      <c r="R18" s="357">
        <v>17869</v>
      </c>
      <c r="T18" s="2">
        <v>167642</v>
      </c>
      <c r="Y18" s="2">
        <v>78.24355311618743</v>
      </c>
    </row>
    <row r="19" spans="1:25" ht="14.25">
      <c r="A19" s="5">
        <v>11</v>
      </c>
      <c r="B19" s="6" t="s">
        <v>31</v>
      </c>
      <c r="C19" s="88">
        <v>1</v>
      </c>
      <c r="D19" s="8">
        <f>P19</f>
        <v>1745544</v>
      </c>
      <c r="E19" s="8"/>
      <c r="F19" s="8">
        <f t="shared" si="1"/>
        <v>1745544</v>
      </c>
      <c r="G19" s="73">
        <v>490602</v>
      </c>
      <c r="H19" s="73">
        <f t="shared" si="5"/>
        <v>490602</v>
      </c>
      <c r="I19" s="73">
        <v>111051</v>
      </c>
      <c r="J19" s="73">
        <v>127081</v>
      </c>
      <c r="K19" s="8"/>
      <c r="L19" s="8"/>
      <c r="M19" s="8">
        <f t="shared" si="3"/>
        <v>728734</v>
      </c>
      <c r="N19" s="8">
        <f t="shared" si="0"/>
        <v>2474278</v>
      </c>
      <c r="O19" s="141">
        <f t="shared" si="4"/>
        <v>70.54761025236452</v>
      </c>
      <c r="P19" s="8">
        <f t="shared" si="2"/>
        <v>1745544</v>
      </c>
      <c r="Q19" s="357">
        <v>1321120</v>
      </c>
      <c r="R19" s="357">
        <v>424424</v>
      </c>
      <c r="T19" s="2">
        <v>1745544</v>
      </c>
      <c r="Y19" s="2">
        <v>89.60746703418836</v>
      </c>
    </row>
    <row r="20" spans="1:25" ht="14.25">
      <c r="A20" s="5">
        <v>12</v>
      </c>
      <c r="B20" s="6" t="s">
        <v>32</v>
      </c>
      <c r="C20" s="88">
        <v>1</v>
      </c>
      <c r="D20" s="8">
        <f>P20</f>
        <v>3050733</v>
      </c>
      <c r="E20" s="8"/>
      <c r="F20" s="8">
        <f t="shared" si="1"/>
        <v>3050733</v>
      </c>
      <c r="G20" s="73">
        <v>55791</v>
      </c>
      <c r="H20" s="73">
        <f>G20</f>
        <v>55791</v>
      </c>
      <c r="I20" s="73">
        <v>56452</v>
      </c>
      <c r="J20" s="73">
        <v>12342</v>
      </c>
      <c r="K20" s="8"/>
      <c r="L20" s="8"/>
      <c r="M20" s="8">
        <f t="shared" si="3"/>
        <v>124585</v>
      </c>
      <c r="N20" s="8">
        <f t="shared" si="0"/>
        <v>3175318</v>
      </c>
      <c r="O20" s="141">
        <f t="shared" si="4"/>
        <v>96.07645596441048</v>
      </c>
      <c r="P20" s="8">
        <f t="shared" si="2"/>
        <v>3050733</v>
      </c>
      <c r="Q20" s="357">
        <v>944785</v>
      </c>
      <c r="R20" s="357">
        <v>2105948</v>
      </c>
      <c r="T20" s="2">
        <v>3050733</v>
      </c>
      <c r="Y20" s="2">
        <v>99.97456889684165</v>
      </c>
    </row>
    <row r="21" spans="1:25" ht="14.25">
      <c r="A21" s="5">
        <v>13</v>
      </c>
      <c r="B21" s="6" t="s">
        <v>33</v>
      </c>
      <c r="C21" s="88">
        <v>1</v>
      </c>
      <c r="D21" s="8">
        <f>P21+P13</f>
        <v>841379</v>
      </c>
      <c r="E21" s="8"/>
      <c r="F21" s="8">
        <f t="shared" si="1"/>
        <v>841379</v>
      </c>
      <c r="G21" s="73">
        <v>185943</v>
      </c>
      <c r="H21" s="73">
        <f>G21+G13</f>
        <v>241222</v>
      </c>
      <c r="I21" s="73">
        <v>33772</v>
      </c>
      <c r="J21" s="73">
        <v>12643</v>
      </c>
      <c r="K21" s="8"/>
      <c r="L21" s="8"/>
      <c r="M21" s="8">
        <f t="shared" si="3"/>
        <v>287637</v>
      </c>
      <c r="N21" s="8">
        <f t="shared" si="0"/>
        <v>1129016</v>
      </c>
      <c r="O21" s="141">
        <f t="shared" si="4"/>
        <v>74.52321313426913</v>
      </c>
      <c r="P21" s="8">
        <f t="shared" si="2"/>
        <v>696163</v>
      </c>
      <c r="Q21" s="357">
        <v>556687</v>
      </c>
      <c r="R21" s="357">
        <v>139476</v>
      </c>
      <c r="T21" s="2">
        <v>696163</v>
      </c>
      <c r="Y21" s="2">
        <v>98.60322263014092</v>
      </c>
    </row>
    <row r="22" spans="1:25" ht="14.25">
      <c r="A22" s="5">
        <v>14</v>
      </c>
      <c r="B22" s="6" t="s">
        <v>34</v>
      </c>
      <c r="C22" s="88">
        <v>1</v>
      </c>
      <c r="D22" s="8">
        <f>P22</f>
        <v>2225940</v>
      </c>
      <c r="E22" s="8"/>
      <c r="F22" s="8">
        <f t="shared" si="1"/>
        <v>2225940</v>
      </c>
      <c r="G22" s="73">
        <v>70151</v>
      </c>
      <c r="H22" s="73">
        <f t="shared" si="5"/>
        <v>70151</v>
      </c>
      <c r="I22" s="73">
        <v>102572</v>
      </c>
      <c r="J22" s="73">
        <v>237029</v>
      </c>
      <c r="K22" s="8"/>
      <c r="L22" s="8"/>
      <c r="M22" s="8">
        <f t="shared" si="3"/>
        <v>409752</v>
      </c>
      <c r="N22" s="8">
        <f t="shared" si="0"/>
        <v>2635692</v>
      </c>
      <c r="O22" s="141">
        <f t="shared" si="4"/>
        <v>84.45372221033413</v>
      </c>
      <c r="P22" s="8">
        <f t="shared" si="2"/>
        <v>2225940</v>
      </c>
      <c r="Q22" s="357">
        <v>1589452</v>
      </c>
      <c r="R22" s="357">
        <v>636488</v>
      </c>
      <c r="T22" s="2">
        <v>2225940</v>
      </c>
      <c r="Y22" s="2">
        <v>79.92374107626578</v>
      </c>
    </row>
    <row r="23" spans="1:25" ht="14.25">
      <c r="A23" s="5">
        <v>15</v>
      </c>
      <c r="B23" s="6" t="s">
        <v>35</v>
      </c>
      <c r="C23" s="88">
        <v>1</v>
      </c>
      <c r="D23" s="8">
        <f>P23+P24</f>
        <v>251798</v>
      </c>
      <c r="E23" s="8"/>
      <c r="F23" s="8">
        <f t="shared" si="1"/>
        <v>251798</v>
      </c>
      <c r="G23" s="73"/>
      <c r="H23" s="73">
        <f t="shared" si="5"/>
        <v>0</v>
      </c>
      <c r="I23" s="73">
        <v>0</v>
      </c>
      <c r="J23" s="73">
        <v>237</v>
      </c>
      <c r="K23" s="8"/>
      <c r="L23" s="8"/>
      <c r="M23" s="8">
        <f t="shared" si="3"/>
        <v>237</v>
      </c>
      <c r="N23" s="8">
        <f t="shared" si="0"/>
        <v>252035</v>
      </c>
      <c r="O23" s="141">
        <f t="shared" si="4"/>
        <v>99.90596544130776</v>
      </c>
      <c r="P23" s="8">
        <f t="shared" si="2"/>
        <v>140457</v>
      </c>
      <c r="Q23" s="357">
        <v>104744</v>
      </c>
      <c r="R23" s="357">
        <v>35713</v>
      </c>
      <c r="T23" s="2">
        <v>140457</v>
      </c>
      <c r="Y23" s="2">
        <v>92.71026885407557</v>
      </c>
    </row>
    <row r="24" spans="1:25" ht="14.25">
      <c r="A24" s="5">
        <v>16</v>
      </c>
      <c r="B24" s="6" t="s">
        <v>36</v>
      </c>
      <c r="C24" s="88"/>
      <c r="D24" s="8"/>
      <c r="E24" s="8"/>
      <c r="F24" s="8">
        <f t="shared" si="1"/>
        <v>0</v>
      </c>
      <c r="G24" s="73"/>
      <c r="H24" s="73">
        <f t="shared" si="5"/>
        <v>0</v>
      </c>
      <c r="I24" s="73"/>
      <c r="J24" s="73"/>
      <c r="K24" s="8"/>
      <c r="L24" s="8"/>
      <c r="M24" s="8">
        <f t="shared" si="3"/>
        <v>0</v>
      </c>
      <c r="N24" s="8">
        <f t="shared" si="0"/>
        <v>0</v>
      </c>
      <c r="O24" s="141"/>
      <c r="P24" s="8">
        <f t="shared" si="2"/>
        <v>111341</v>
      </c>
      <c r="Q24" s="357">
        <v>84172</v>
      </c>
      <c r="R24" s="357">
        <v>27169</v>
      </c>
      <c r="T24" s="2">
        <v>111341</v>
      </c>
      <c r="Y24" s="2">
        <v>91.28337895095608</v>
      </c>
    </row>
    <row r="25" spans="1:25" ht="14.25">
      <c r="A25" s="5">
        <v>17</v>
      </c>
      <c r="B25" s="6" t="s">
        <v>37</v>
      </c>
      <c r="C25" s="88">
        <v>1</v>
      </c>
      <c r="D25" s="8">
        <f>P25</f>
        <v>384660</v>
      </c>
      <c r="E25" s="8"/>
      <c r="F25" s="8">
        <f t="shared" si="1"/>
        <v>384660</v>
      </c>
      <c r="G25" s="73"/>
      <c r="H25" s="73">
        <f t="shared" si="5"/>
        <v>0</v>
      </c>
      <c r="I25" s="73">
        <v>4138</v>
      </c>
      <c r="J25" s="74">
        <v>7240</v>
      </c>
      <c r="K25" s="8"/>
      <c r="L25" s="8"/>
      <c r="M25" s="8">
        <f t="shared" si="3"/>
        <v>11378</v>
      </c>
      <c r="N25" s="8">
        <f t="shared" si="0"/>
        <v>396038</v>
      </c>
      <c r="O25" s="141">
        <f t="shared" si="4"/>
        <v>97.12704336452562</v>
      </c>
      <c r="P25" s="8">
        <f>Q25+R25</f>
        <v>384660</v>
      </c>
      <c r="Q25" s="357">
        <v>264266</v>
      </c>
      <c r="R25" s="357">
        <v>120394</v>
      </c>
      <c r="T25" s="2">
        <v>384660</v>
      </c>
      <c r="Y25" s="2">
        <v>94.06692280432698</v>
      </c>
    </row>
    <row r="26" spans="1:25" ht="14.25">
      <c r="A26" s="5">
        <v>18</v>
      </c>
      <c r="B26" s="6" t="s">
        <v>38</v>
      </c>
      <c r="C26" s="88">
        <v>1</v>
      </c>
      <c r="D26" s="8">
        <f>P26</f>
        <v>1084402</v>
      </c>
      <c r="E26" s="8"/>
      <c r="F26" s="8">
        <f t="shared" si="1"/>
        <v>1084402</v>
      </c>
      <c r="G26" s="73">
        <v>105707</v>
      </c>
      <c r="H26" s="73">
        <f t="shared" si="5"/>
        <v>105707</v>
      </c>
      <c r="I26" s="73">
        <v>30306</v>
      </c>
      <c r="J26" s="73">
        <v>15960</v>
      </c>
      <c r="K26" s="73">
        <v>199103</v>
      </c>
      <c r="L26" s="73"/>
      <c r="M26" s="8">
        <f t="shared" si="3"/>
        <v>351076</v>
      </c>
      <c r="N26" s="8">
        <f t="shared" si="0"/>
        <v>1435478</v>
      </c>
      <c r="O26" s="141">
        <f t="shared" si="4"/>
        <v>75.5429201980107</v>
      </c>
      <c r="P26" s="8">
        <f t="shared" si="2"/>
        <v>1084402</v>
      </c>
      <c r="Q26" s="357">
        <v>647126</v>
      </c>
      <c r="R26" s="357">
        <v>437276</v>
      </c>
      <c r="T26" s="2">
        <v>1084402</v>
      </c>
      <c r="Y26" s="2">
        <v>97.34495055716977</v>
      </c>
    </row>
    <row r="27" spans="1:25" ht="14.25">
      <c r="A27" s="5">
        <v>19</v>
      </c>
      <c r="B27" s="6" t="s">
        <v>39</v>
      </c>
      <c r="C27" s="88">
        <v>1</v>
      </c>
      <c r="D27" s="8">
        <f>P27</f>
        <v>1024683</v>
      </c>
      <c r="E27" s="8"/>
      <c r="F27" s="8">
        <f t="shared" si="1"/>
        <v>1024683</v>
      </c>
      <c r="G27" s="73">
        <v>39266</v>
      </c>
      <c r="H27" s="73">
        <f>G27</f>
        <v>39266</v>
      </c>
      <c r="I27" s="73">
        <v>26243</v>
      </c>
      <c r="J27" s="74">
        <v>5996</v>
      </c>
      <c r="K27" s="73"/>
      <c r="L27" s="73">
        <v>47896</v>
      </c>
      <c r="M27" s="8">
        <f t="shared" si="3"/>
        <v>119401</v>
      </c>
      <c r="N27" s="8">
        <f t="shared" si="0"/>
        <v>1144084</v>
      </c>
      <c r="O27" s="141">
        <f>D27/N27*100</f>
        <v>89.5636159582688</v>
      </c>
      <c r="P27" s="8">
        <f t="shared" si="2"/>
        <v>1024683</v>
      </c>
      <c r="Q27" s="357">
        <v>700926</v>
      </c>
      <c r="R27" s="357">
        <v>323757</v>
      </c>
      <c r="T27" s="2">
        <v>1024683</v>
      </c>
      <c r="Y27" s="2">
        <v>99.57320250470293</v>
      </c>
    </row>
    <row r="28" spans="1:25" ht="14.25">
      <c r="A28" s="5">
        <v>20</v>
      </c>
      <c r="B28" s="6" t="s">
        <v>40</v>
      </c>
      <c r="C28" s="88">
        <v>1</v>
      </c>
      <c r="D28" s="8">
        <f>P28</f>
        <v>1641815</v>
      </c>
      <c r="E28" s="8"/>
      <c r="F28" s="8">
        <f t="shared" si="1"/>
        <v>1641815</v>
      </c>
      <c r="G28" s="73">
        <v>146688</v>
      </c>
      <c r="H28" s="73">
        <f t="shared" si="5"/>
        <v>146688</v>
      </c>
      <c r="I28" s="73">
        <v>40084</v>
      </c>
      <c r="J28" s="73">
        <v>7997</v>
      </c>
      <c r="K28" s="8"/>
      <c r="L28" s="8"/>
      <c r="M28" s="8">
        <f t="shared" si="3"/>
        <v>194769</v>
      </c>
      <c r="N28" s="8">
        <f t="shared" si="0"/>
        <v>1836584</v>
      </c>
      <c r="O28" s="141">
        <f t="shared" si="4"/>
        <v>89.39503992194204</v>
      </c>
      <c r="P28" s="8">
        <f t="shared" si="2"/>
        <v>1641815</v>
      </c>
      <c r="Q28" s="357">
        <v>1092883</v>
      </c>
      <c r="R28" s="357">
        <v>548932</v>
      </c>
      <c r="T28" s="2">
        <v>1641815</v>
      </c>
      <c r="Y28" s="2">
        <v>86.84519099492839</v>
      </c>
    </row>
    <row r="29" spans="1:25" ht="14.25">
      <c r="A29" s="5">
        <v>21</v>
      </c>
      <c r="B29" s="6" t="s">
        <v>41</v>
      </c>
      <c r="C29" s="88"/>
      <c r="D29" s="8"/>
      <c r="E29" s="8"/>
      <c r="F29" s="8">
        <f t="shared" si="1"/>
        <v>0</v>
      </c>
      <c r="G29" s="73"/>
      <c r="H29" s="73">
        <f t="shared" si="5"/>
        <v>0</v>
      </c>
      <c r="I29" s="73"/>
      <c r="J29" s="73"/>
      <c r="K29" s="8"/>
      <c r="L29" s="8"/>
      <c r="M29" s="8">
        <f t="shared" si="3"/>
        <v>0</v>
      </c>
      <c r="N29" s="8">
        <f t="shared" si="0"/>
        <v>0</v>
      </c>
      <c r="O29" s="141"/>
      <c r="P29" s="8">
        <f t="shared" si="2"/>
        <v>216993</v>
      </c>
      <c r="Q29" s="357">
        <v>163913</v>
      </c>
      <c r="R29" s="357">
        <v>53080</v>
      </c>
      <c r="T29" s="2">
        <v>216993</v>
      </c>
      <c r="Y29" s="2">
        <v>68.69298009921071</v>
      </c>
    </row>
    <row r="30" spans="1:25" ht="14.25">
      <c r="A30" s="5">
        <v>22</v>
      </c>
      <c r="B30" s="6" t="s">
        <v>42</v>
      </c>
      <c r="C30" s="88">
        <v>1</v>
      </c>
      <c r="D30" s="8">
        <f>P30</f>
        <v>1099707</v>
      </c>
      <c r="E30" s="8"/>
      <c r="F30" s="8">
        <f t="shared" si="1"/>
        <v>1099707</v>
      </c>
      <c r="G30" s="73">
        <v>50432</v>
      </c>
      <c r="H30" s="73">
        <f t="shared" si="5"/>
        <v>50432</v>
      </c>
      <c r="I30" s="73">
        <v>41026</v>
      </c>
      <c r="J30" s="74">
        <v>13659</v>
      </c>
      <c r="K30" s="8"/>
      <c r="L30" s="8"/>
      <c r="M30" s="8">
        <f t="shared" si="3"/>
        <v>105117</v>
      </c>
      <c r="N30" s="8">
        <f t="shared" si="0"/>
        <v>1204824</v>
      </c>
      <c r="O30" s="141">
        <f t="shared" si="4"/>
        <v>91.27532320073306</v>
      </c>
      <c r="P30" s="8">
        <f t="shared" si="2"/>
        <v>1099707</v>
      </c>
      <c r="Q30" s="357">
        <v>807712</v>
      </c>
      <c r="R30" s="357">
        <v>291995</v>
      </c>
      <c r="T30" s="2">
        <v>1099707</v>
      </c>
      <c r="Y30" s="2">
        <v>88.91460676253703</v>
      </c>
    </row>
    <row r="31" spans="1:25" ht="14.25">
      <c r="A31" s="5">
        <v>23</v>
      </c>
      <c r="B31" s="6" t="s">
        <v>43</v>
      </c>
      <c r="C31" s="88">
        <v>1</v>
      </c>
      <c r="D31" s="8">
        <f>P31+P29</f>
        <v>753129</v>
      </c>
      <c r="E31" s="8"/>
      <c r="F31" s="8">
        <f t="shared" si="1"/>
        <v>753129</v>
      </c>
      <c r="G31" s="73">
        <v>24258</v>
      </c>
      <c r="H31" s="73">
        <f t="shared" si="5"/>
        <v>24258</v>
      </c>
      <c r="I31" s="73">
        <v>5319</v>
      </c>
      <c r="J31" s="74">
        <v>7986</v>
      </c>
      <c r="K31" s="8"/>
      <c r="L31" s="8"/>
      <c r="M31" s="8">
        <f t="shared" si="3"/>
        <v>37563</v>
      </c>
      <c r="N31" s="8">
        <f t="shared" si="0"/>
        <v>790692</v>
      </c>
      <c r="O31" s="141">
        <f t="shared" si="4"/>
        <v>95.24935120122626</v>
      </c>
      <c r="P31" s="8">
        <f t="shared" si="2"/>
        <v>536136</v>
      </c>
      <c r="Q31" s="357">
        <v>457966</v>
      </c>
      <c r="R31" s="357">
        <v>78170</v>
      </c>
      <c r="T31" s="2">
        <v>536136</v>
      </c>
      <c r="Y31" s="2">
        <v>0</v>
      </c>
    </row>
    <row r="32" spans="1:25" ht="14.25">
      <c r="A32" s="5">
        <v>24</v>
      </c>
      <c r="B32" s="6" t="s">
        <v>44</v>
      </c>
      <c r="C32" s="88">
        <v>1</v>
      </c>
      <c r="D32" s="8">
        <f>P32+P9</f>
        <v>615500</v>
      </c>
      <c r="E32" s="8"/>
      <c r="F32" s="8">
        <f t="shared" si="1"/>
        <v>615500</v>
      </c>
      <c r="G32" s="73"/>
      <c r="H32" s="73">
        <f t="shared" si="5"/>
        <v>0</v>
      </c>
      <c r="I32" s="73">
        <v>2184</v>
      </c>
      <c r="J32" s="74">
        <v>6019</v>
      </c>
      <c r="K32" s="8"/>
      <c r="L32" s="8"/>
      <c r="M32" s="8">
        <f t="shared" si="3"/>
        <v>8203</v>
      </c>
      <c r="N32" s="8">
        <f t="shared" si="0"/>
        <v>623703</v>
      </c>
      <c r="O32" s="141">
        <f t="shared" si="4"/>
        <v>98.68479067761419</v>
      </c>
      <c r="P32" s="8">
        <f t="shared" si="2"/>
        <v>600374</v>
      </c>
      <c r="Q32" s="357">
        <v>319924</v>
      </c>
      <c r="R32" s="357">
        <v>280450</v>
      </c>
      <c r="T32" s="2">
        <v>600374</v>
      </c>
      <c r="Y32" s="2">
        <v>0</v>
      </c>
    </row>
    <row r="33" spans="1:25" ht="14.25">
      <c r="A33" s="5">
        <v>25</v>
      </c>
      <c r="B33" s="6" t="s">
        <v>45</v>
      </c>
      <c r="C33" s="88">
        <v>1</v>
      </c>
      <c r="D33" s="8">
        <f>P33</f>
        <v>967349</v>
      </c>
      <c r="E33" s="8"/>
      <c r="F33" s="8">
        <f t="shared" si="1"/>
        <v>967349</v>
      </c>
      <c r="G33" s="73">
        <v>93669</v>
      </c>
      <c r="H33" s="73">
        <f t="shared" si="5"/>
        <v>93669</v>
      </c>
      <c r="I33" s="73">
        <v>81042</v>
      </c>
      <c r="J33" s="73">
        <v>32264</v>
      </c>
      <c r="K33" s="8"/>
      <c r="L33" s="8"/>
      <c r="M33" s="8">
        <f t="shared" si="3"/>
        <v>206975</v>
      </c>
      <c r="N33" s="8">
        <f t="shared" si="0"/>
        <v>1174324</v>
      </c>
      <c r="O33" s="141">
        <f t="shared" si="4"/>
        <v>82.37496636362708</v>
      </c>
      <c r="P33" s="8">
        <f t="shared" si="2"/>
        <v>967349</v>
      </c>
      <c r="Q33" s="357">
        <v>967349</v>
      </c>
      <c r="R33" s="357">
        <v>0</v>
      </c>
      <c r="T33" s="2">
        <v>967349</v>
      </c>
      <c r="Y33" s="2">
        <v>75.3354056694775</v>
      </c>
    </row>
    <row r="34" spans="1:20" ht="14.25">
      <c r="A34" s="5">
        <v>26</v>
      </c>
      <c r="B34" s="6" t="s">
        <v>46</v>
      </c>
      <c r="C34" s="88">
        <v>1</v>
      </c>
      <c r="D34" s="8">
        <f>P34</f>
        <v>822429</v>
      </c>
      <c r="E34" s="8"/>
      <c r="F34" s="8">
        <f t="shared" si="1"/>
        <v>822429</v>
      </c>
      <c r="G34" s="73">
        <v>338074</v>
      </c>
      <c r="H34" s="73">
        <f t="shared" si="5"/>
        <v>338074</v>
      </c>
      <c r="I34" s="73">
        <v>108534</v>
      </c>
      <c r="J34" s="73">
        <v>58130</v>
      </c>
      <c r="K34" s="8"/>
      <c r="L34" s="8"/>
      <c r="M34" s="8">
        <f t="shared" si="3"/>
        <v>504738</v>
      </c>
      <c r="N34" s="8">
        <f t="shared" si="0"/>
        <v>1327167</v>
      </c>
      <c r="O34" s="141">
        <f t="shared" si="4"/>
        <v>61.96876504614717</v>
      </c>
      <c r="P34" s="8">
        <f t="shared" si="2"/>
        <v>822429</v>
      </c>
      <c r="Q34" s="357">
        <v>801097</v>
      </c>
      <c r="R34" s="357">
        <v>21332</v>
      </c>
      <c r="T34" s="2">
        <v>822429</v>
      </c>
    </row>
    <row r="35" spans="1:20" ht="15">
      <c r="A35" s="5"/>
      <c r="B35" s="7" t="s">
        <v>47</v>
      </c>
      <c r="C35" s="46">
        <v>1</v>
      </c>
      <c r="D35" s="8">
        <f>SUM(D9:D34)</f>
        <v>21819664</v>
      </c>
      <c r="E35" s="8">
        <f aca="true" t="shared" si="6" ref="E35:L35">SUM(E9:E34)</f>
        <v>0</v>
      </c>
      <c r="F35" s="8">
        <f t="shared" si="6"/>
        <v>21819664</v>
      </c>
      <c r="G35" s="73">
        <f t="shared" si="6"/>
        <v>1860415</v>
      </c>
      <c r="H35" s="73">
        <f t="shared" si="6"/>
        <v>1860415</v>
      </c>
      <c r="I35" s="73">
        <f t="shared" si="6"/>
        <v>854489</v>
      </c>
      <c r="J35" s="73">
        <f t="shared" si="6"/>
        <v>821697</v>
      </c>
      <c r="K35" s="8">
        <f t="shared" si="6"/>
        <v>199103</v>
      </c>
      <c r="L35" s="8">
        <f t="shared" si="6"/>
        <v>47896</v>
      </c>
      <c r="M35" s="8">
        <f>SUM(M9:M34)</f>
        <v>3783600</v>
      </c>
      <c r="N35" s="8">
        <f>SUM(N9:N34)</f>
        <v>25603264</v>
      </c>
      <c r="O35" s="360">
        <f t="shared" si="4"/>
        <v>85.22219666992459</v>
      </c>
      <c r="P35" s="31">
        <f>SUM(P9:P34)</f>
        <v>21819664</v>
      </c>
      <c r="Q35" s="31">
        <f>SUM(Q9:Q34)</f>
        <v>14565789</v>
      </c>
      <c r="R35" s="31">
        <f>SUM(R9:R34)</f>
        <v>7253875</v>
      </c>
      <c r="T35" s="31">
        <f>SUM(T9:T34)</f>
        <v>21819664</v>
      </c>
    </row>
    <row r="36" spans="1:16" ht="14.25">
      <c r="A36" s="4">
        <v>27</v>
      </c>
      <c r="B36" s="3" t="s">
        <v>48</v>
      </c>
      <c r="C36" s="4"/>
      <c r="D36" s="11"/>
      <c r="E36" s="73">
        <v>1565146</v>
      </c>
      <c r="F36" s="8">
        <f t="shared" si="1"/>
        <v>1565146</v>
      </c>
      <c r="G36" s="73">
        <v>1079303</v>
      </c>
      <c r="H36" s="73">
        <f t="shared" si="5"/>
        <v>1079303</v>
      </c>
      <c r="I36" s="73">
        <v>183728</v>
      </c>
      <c r="J36" s="73">
        <v>80311</v>
      </c>
      <c r="K36" s="8"/>
      <c r="L36" s="8"/>
      <c r="M36" s="8">
        <f t="shared" si="3"/>
        <v>1343342</v>
      </c>
      <c r="N36" s="8">
        <f t="shared" si="0"/>
        <v>2908488</v>
      </c>
      <c r="O36" s="141">
        <f t="shared" si="4"/>
        <v>0</v>
      </c>
      <c r="P36" s="32"/>
    </row>
    <row r="37" spans="1:17" ht="14.25">
      <c r="A37" s="4">
        <v>28</v>
      </c>
      <c r="B37" s="3" t="s">
        <v>49</v>
      </c>
      <c r="C37" s="4"/>
      <c r="D37" s="11"/>
      <c r="E37" s="73">
        <v>1892163</v>
      </c>
      <c r="F37" s="8">
        <f t="shared" si="1"/>
        <v>1892163</v>
      </c>
      <c r="G37" s="73">
        <v>330978</v>
      </c>
      <c r="H37" s="73">
        <f t="shared" si="5"/>
        <v>330978</v>
      </c>
      <c r="I37" s="73">
        <v>232062</v>
      </c>
      <c r="J37" s="73">
        <v>549730</v>
      </c>
      <c r="K37" s="8"/>
      <c r="L37" s="8"/>
      <c r="M37" s="8">
        <f t="shared" si="3"/>
        <v>1112770</v>
      </c>
      <c r="N37" s="8">
        <f t="shared" si="0"/>
        <v>3004933</v>
      </c>
      <c r="O37" s="141">
        <f t="shared" si="4"/>
        <v>0</v>
      </c>
      <c r="P37" s="32"/>
      <c r="Q37" s="23"/>
    </row>
    <row r="38" spans="1:18" ht="15">
      <c r="A38" s="4"/>
      <c r="B38" s="3" t="s">
        <v>50</v>
      </c>
      <c r="C38" s="4">
        <v>1</v>
      </c>
      <c r="D38" s="8">
        <f aca="true" t="shared" si="7" ref="D38:N38">SUM(D35:D37)</f>
        <v>21819664</v>
      </c>
      <c r="E38" s="8">
        <f t="shared" si="7"/>
        <v>3457309</v>
      </c>
      <c r="F38" s="8">
        <f t="shared" si="7"/>
        <v>25276973</v>
      </c>
      <c r="G38" s="96">
        <f t="shared" si="7"/>
        <v>3270696</v>
      </c>
      <c r="H38" s="73">
        <f t="shared" si="7"/>
        <v>3270696</v>
      </c>
      <c r="I38" s="73">
        <f t="shared" si="7"/>
        <v>1270279</v>
      </c>
      <c r="J38" s="73">
        <f t="shared" si="7"/>
        <v>1451738</v>
      </c>
      <c r="K38" s="8">
        <f t="shared" si="7"/>
        <v>199103</v>
      </c>
      <c r="L38" s="8">
        <f t="shared" si="7"/>
        <v>47896</v>
      </c>
      <c r="M38" s="8">
        <f t="shared" si="7"/>
        <v>6239712</v>
      </c>
      <c r="N38" s="8">
        <f t="shared" si="7"/>
        <v>31516685</v>
      </c>
      <c r="O38" s="360">
        <f>D38/N38*100</f>
        <v>69.2321035667298</v>
      </c>
      <c r="P38" s="162"/>
      <c r="Q38" s="162"/>
      <c r="R38" s="162"/>
    </row>
    <row r="39" spans="1:20" ht="14.25">
      <c r="A39" s="3" t="s">
        <v>51</v>
      </c>
      <c r="B39" s="3"/>
      <c r="C39" s="4"/>
      <c r="D39" s="142">
        <f>D38/N38*100</f>
        <v>69.2321035667298</v>
      </c>
      <c r="E39" s="142">
        <f>E38/N38*100</f>
        <v>10.96977362942835</v>
      </c>
      <c r="F39" s="142">
        <f>F38/N38*100</f>
        <v>80.20187719615816</v>
      </c>
      <c r="G39" s="142">
        <f>G38/N38*100</f>
        <v>10.377665036789244</v>
      </c>
      <c r="H39" s="142">
        <f>H38/N38*100</f>
        <v>10.377665036789244</v>
      </c>
      <c r="I39" s="142">
        <f>I38/N38*100</f>
        <v>4.030496862217584</v>
      </c>
      <c r="J39" s="142">
        <f>J38/N38*100</f>
        <v>4.6062522121219285</v>
      </c>
      <c r="K39" s="142">
        <f>K38/N38*100</f>
        <v>0.6317383950754973</v>
      </c>
      <c r="L39" s="142">
        <f>L38/N38*100</f>
        <v>0.15197029763758466</v>
      </c>
      <c r="M39" s="142">
        <f>M38/N38*100</f>
        <v>19.79812280384184</v>
      </c>
      <c r="N39" s="142">
        <f>N38/N38*100</f>
        <v>100</v>
      </c>
      <c r="O39" s="142"/>
      <c r="P39" s="12"/>
      <c r="T39" s="23"/>
    </row>
    <row r="40" spans="1:16" ht="14.25">
      <c r="A40" s="104"/>
      <c r="B40" s="104"/>
      <c r="C40" s="359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43"/>
      <c r="P40" s="12"/>
    </row>
    <row r="41" spans="1:16" ht="14.25">
      <c r="A41" s="3" t="str">
        <f>'WLL31.05.12'!A41</f>
        <v>Conn. As on 30.04.2012</v>
      </c>
      <c r="B41" s="3"/>
      <c r="C41" s="4">
        <v>1</v>
      </c>
      <c r="D41" s="8">
        <v>22183670</v>
      </c>
      <c r="E41" s="8">
        <v>3457729</v>
      </c>
      <c r="F41" s="8">
        <v>25641399</v>
      </c>
      <c r="G41" s="8">
        <v>3270203</v>
      </c>
      <c r="H41" s="8">
        <v>3270203</v>
      </c>
      <c r="I41" s="8">
        <v>1269452</v>
      </c>
      <c r="J41" s="8">
        <v>1446089</v>
      </c>
      <c r="K41" s="8">
        <v>200999</v>
      </c>
      <c r="L41" s="8">
        <v>47293</v>
      </c>
      <c r="M41" s="8">
        <v>6234036</v>
      </c>
      <c r="N41" s="8">
        <v>31875435</v>
      </c>
      <c r="O41" s="141">
        <f>D41/N41*100</f>
        <v>69.5948776855908</v>
      </c>
      <c r="P41" s="12"/>
    </row>
    <row r="42" spans="1:15" ht="14.25">
      <c r="A42" s="3" t="str">
        <f>'WLL31.05.12'!A42</f>
        <v>Addition during May 2012</v>
      </c>
      <c r="B42" s="111"/>
      <c r="C42" s="349">
        <v>7</v>
      </c>
      <c r="D42" s="8">
        <f aca="true" t="shared" si="8" ref="D42:N42">D38-D41</f>
        <v>-364006</v>
      </c>
      <c r="E42" s="8">
        <f t="shared" si="8"/>
        <v>-420</v>
      </c>
      <c r="F42" s="8">
        <f t="shared" si="8"/>
        <v>-364426</v>
      </c>
      <c r="G42" s="8">
        <f t="shared" si="8"/>
        <v>493</v>
      </c>
      <c r="H42" s="8">
        <f t="shared" si="8"/>
        <v>493</v>
      </c>
      <c r="I42" s="8">
        <f t="shared" si="8"/>
        <v>827</v>
      </c>
      <c r="J42" s="8">
        <f t="shared" si="8"/>
        <v>5649</v>
      </c>
      <c r="K42" s="8">
        <f t="shared" si="8"/>
        <v>-1896</v>
      </c>
      <c r="L42" s="8">
        <f t="shared" si="8"/>
        <v>603</v>
      </c>
      <c r="M42" s="8">
        <f t="shared" si="8"/>
        <v>5676</v>
      </c>
      <c r="N42" s="8">
        <f t="shared" si="8"/>
        <v>-358750</v>
      </c>
      <c r="O42" s="161" t="s">
        <v>130</v>
      </c>
    </row>
    <row r="43" spans="1:15" ht="14.25">
      <c r="A43" s="3" t="str">
        <f>'WLL31.05.12'!A43</f>
        <v>Conn. As on 31.03.2012</v>
      </c>
      <c r="B43" s="111"/>
      <c r="C43" s="4">
        <v>1</v>
      </c>
      <c r="D43" s="8">
        <v>22467732</v>
      </c>
      <c r="E43" s="8">
        <v>3455248</v>
      </c>
      <c r="F43" s="8">
        <v>25922980</v>
      </c>
      <c r="G43" s="8">
        <v>3269949</v>
      </c>
      <c r="H43" s="8">
        <v>3269949</v>
      </c>
      <c r="I43" s="8">
        <v>1269750</v>
      </c>
      <c r="J43" s="8">
        <v>1441370</v>
      </c>
      <c r="K43" s="8">
        <v>200432</v>
      </c>
      <c r="L43" s="8">
        <v>46659</v>
      </c>
      <c r="M43" s="8">
        <v>6228160</v>
      </c>
      <c r="N43" s="8">
        <v>32151140</v>
      </c>
      <c r="O43" s="141">
        <f>D43/N43*100</f>
        <v>69.88160295404766</v>
      </c>
    </row>
    <row r="44" spans="1:15" ht="14.25">
      <c r="A44" s="3" t="str">
        <f>'WLL31.05.12'!A44</f>
        <v>Addition during 2012-13</v>
      </c>
      <c r="B44" s="111"/>
      <c r="C44" s="4">
        <v>7</v>
      </c>
      <c r="D44" s="8">
        <f aca="true" t="shared" si="9" ref="D44:N44">D38-D43</f>
        <v>-648068</v>
      </c>
      <c r="E44" s="8">
        <f t="shared" si="9"/>
        <v>2061</v>
      </c>
      <c r="F44" s="8">
        <f t="shared" si="9"/>
        <v>-646007</v>
      </c>
      <c r="G44" s="8">
        <f t="shared" si="9"/>
        <v>747</v>
      </c>
      <c r="H44" s="8">
        <f t="shared" si="9"/>
        <v>747</v>
      </c>
      <c r="I44" s="8">
        <f t="shared" si="9"/>
        <v>529</v>
      </c>
      <c r="J44" s="8">
        <f t="shared" si="9"/>
        <v>10368</v>
      </c>
      <c r="K44" s="8">
        <f t="shared" si="9"/>
        <v>-1329</v>
      </c>
      <c r="L44" s="8">
        <f t="shared" si="9"/>
        <v>1237</v>
      </c>
      <c r="M44" s="8">
        <f t="shared" si="9"/>
        <v>11552</v>
      </c>
      <c r="N44" s="8">
        <f t="shared" si="9"/>
        <v>-634455</v>
      </c>
      <c r="O44" s="161" t="s">
        <v>130</v>
      </c>
    </row>
    <row r="45" ht="14.25">
      <c r="B45" s="2" t="s">
        <v>79</v>
      </c>
    </row>
    <row r="46" spans="2:10" ht="14.25">
      <c r="B46" s="2" t="s">
        <v>78</v>
      </c>
      <c r="I46" s="23"/>
      <c r="J46" s="23"/>
    </row>
    <row r="47" spans="2:11" ht="14.25">
      <c r="B47" s="2" t="s">
        <v>74</v>
      </c>
      <c r="K47" s="23"/>
    </row>
    <row r="48" spans="2:10" ht="14.25">
      <c r="B48" s="2" t="s">
        <v>73</v>
      </c>
      <c r="J48" s="23"/>
    </row>
    <row r="49" spans="2:3" ht="15">
      <c r="B49" s="26" t="s">
        <v>77</v>
      </c>
      <c r="C49" s="26"/>
    </row>
    <row r="52" spans="4:14" ht="14.25">
      <c r="D52" s="23">
        <f>D11+D23</f>
        <v>452631</v>
      </c>
      <c r="N52" s="23">
        <f>N11+N23</f>
        <v>455495</v>
      </c>
    </row>
    <row r="54" ht="14.25">
      <c r="D54" s="23" t="e">
        <f>D44+'WLL31.05.12'!D44+'WLL31.05.12'!#REF!</f>
        <v>#REF!</v>
      </c>
    </row>
  </sheetData>
  <sheetProtection/>
  <mergeCells count="16">
    <mergeCell ref="H7:H8"/>
    <mergeCell ref="G7:G8"/>
    <mergeCell ref="A6:A8"/>
    <mergeCell ref="B6:B8"/>
    <mergeCell ref="D7:D8"/>
    <mergeCell ref="E7:E8"/>
    <mergeCell ref="F7:F8"/>
    <mergeCell ref="C7:C8"/>
    <mergeCell ref="I7:I8"/>
    <mergeCell ref="J7:J8"/>
    <mergeCell ref="L7:L8"/>
    <mergeCell ref="P6:R7"/>
    <mergeCell ref="M7:M8"/>
    <mergeCell ref="N7:N8"/>
    <mergeCell ref="K7:K8"/>
    <mergeCell ref="O6:O8"/>
  </mergeCells>
  <conditionalFormatting sqref="O10:O35">
    <cfRule type="top10" priority="1" dxfId="1" stopIfTrue="1" rank="5" bottom="1"/>
    <cfRule type="top10" priority="2" dxfId="0" stopIfTrue="1" rank="5"/>
  </conditionalFormatting>
  <conditionalFormatting sqref="O9:O35">
    <cfRule type="top10" priority="3" dxfId="1" stopIfTrue="1" rank="5" bottom="1"/>
    <cfRule type="top10" priority="4" dxfId="0" stopIfTrue="1" rank="5"/>
  </conditionalFormatting>
  <printOptions/>
  <pageMargins left="0.3937007874015748" right="0.3937007874015748" top="0.1968503937007874" bottom="0.1968503937007874" header="0.1968503937007874" footer="0.196850393700787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2"/>
  <sheetViews>
    <sheetView view="pageBreakPreview" zoomScale="60" zoomScalePageLayoutView="0" workbookViewId="0" topLeftCell="A1">
      <pane xSplit="2" ySplit="12" topLeftCell="C2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26" sqref="B26"/>
    </sheetView>
  </sheetViews>
  <sheetFormatPr defaultColWidth="9.140625" defaultRowHeight="12.75"/>
  <cols>
    <col min="1" max="1" width="5.7109375" style="26" customWidth="1"/>
    <col min="2" max="2" width="13.421875" style="26" customWidth="1"/>
    <col min="3" max="3" width="10.00390625" style="26" customWidth="1"/>
    <col min="4" max="4" width="9.7109375" style="26" customWidth="1"/>
    <col min="5" max="5" width="8.8515625" style="26" customWidth="1"/>
    <col min="6" max="6" width="9.00390625" style="26" customWidth="1"/>
    <col min="7" max="7" width="8.8515625" style="26" customWidth="1"/>
    <col min="8" max="8" width="10.57421875" style="26" customWidth="1"/>
    <col min="9" max="9" width="10.00390625" style="26" customWidth="1"/>
    <col min="10" max="10" width="8.7109375" style="26" customWidth="1"/>
    <col min="11" max="12" width="8.28125" style="26" customWidth="1"/>
    <col min="13" max="13" width="10.28125" style="26" customWidth="1"/>
    <col min="14" max="14" width="9.421875" style="26" customWidth="1"/>
    <col min="15" max="15" width="8.8515625" style="26" customWidth="1"/>
    <col min="16" max="16" width="7.57421875" style="26" customWidth="1"/>
    <col min="17" max="17" width="9.421875" style="26" customWidth="1"/>
    <col min="18" max="18" width="11.140625" style="26" hidden="1" customWidth="1"/>
    <col min="19" max="19" width="13.28125" style="26" customWidth="1"/>
    <col min="20" max="20" width="10.421875" style="26" bestFit="1" customWidth="1"/>
    <col min="21" max="21" width="13.421875" style="26" customWidth="1"/>
    <col min="22" max="26" width="9.140625" style="26" customWidth="1"/>
    <col min="27" max="27" width="12.421875" style="26" customWidth="1"/>
    <col min="28" max="16384" width="9.140625" style="26" customWidth="1"/>
  </cols>
  <sheetData>
    <row r="1" spans="3:16" ht="15.75">
      <c r="C1" s="29" t="str">
        <f>'LL31.05.12'!B2</f>
        <v>No. 1-2(1)/Market Share/2012-CP&amp;M </v>
      </c>
      <c r="I1" s="29" t="str">
        <f>'T-Density'!G2</f>
        <v>Dated:2nd July 2012.</v>
      </c>
      <c r="P1" s="29" t="s">
        <v>182</v>
      </c>
    </row>
    <row r="2" ht="15.75">
      <c r="N2" s="29"/>
    </row>
    <row r="3" spans="2:14" ht="15.75">
      <c r="B3" s="29" t="s">
        <v>190</v>
      </c>
      <c r="N3" s="29"/>
    </row>
    <row r="4" spans="7:12" ht="15.75" thickBot="1">
      <c r="G4" s="77"/>
      <c r="H4" s="77"/>
      <c r="I4" s="77"/>
      <c r="J4" s="77"/>
      <c r="K4" s="77"/>
      <c r="L4" s="77"/>
    </row>
    <row r="5" spans="1:17" ht="33.75" customHeight="1">
      <c r="A5" s="446" t="s">
        <v>62</v>
      </c>
      <c r="B5" s="444" t="s">
        <v>166</v>
      </c>
      <c r="C5" s="435" t="s">
        <v>167</v>
      </c>
      <c r="D5" s="436"/>
      <c r="E5" s="436"/>
      <c r="F5" s="436"/>
      <c r="G5" s="437"/>
      <c r="H5" s="435" t="s">
        <v>168</v>
      </c>
      <c r="I5" s="436"/>
      <c r="J5" s="436"/>
      <c r="K5" s="436"/>
      <c r="L5" s="437"/>
      <c r="M5" s="435" t="s">
        <v>169</v>
      </c>
      <c r="N5" s="436"/>
      <c r="O5" s="436"/>
      <c r="P5" s="436"/>
      <c r="Q5" s="437"/>
    </row>
    <row r="6" spans="1:17" ht="16.5" customHeight="1">
      <c r="A6" s="447"/>
      <c r="B6" s="539"/>
      <c r="C6" s="440" t="s">
        <v>170</v>
      </c>
      <c r="D6" s="438"/>
      <c r="E6" s="438" t="s">
        <v>171</v>
      </c>
      <c r="F6" s="438"/>
      <c r="G6" s="439" t="s">
        <v>70</v>
      </c>
      <c r="H6" s="440" t="s">
        <v>170</v>
      </c>
      <c r="I6" s="438"/>
      <c r="J6" s="438" t="s">
        <v>171</v>
      </c>
      <c r="K6" s="438"/>
      <c r="L6" s="439" t="s">
        <v>70</v>
      </c>
      <c r="M6" s="440" t="s">
        <v>170</v>
      </c>
      <c r="N6" s="438"/>
      <c r="O6" s="438" t="s">
        <v>171</v>
      </c>
      <c r="P6" s="438"/>
      <c r="Q6" s="439" t="s">
        <v>70</v>
      </c>
    </row>
    <row r="7" spans="1:17" ht="22.5" customHeight="1">
      <c r="A7" s="440"/>
      <c r="B7" s="439"/>
      <c r="C7" s="440"/>
      <c r="D7" s="438"/>
      <c r="E7" s="438"/>
      <c r="F7" s="438"/>
      <c r="G7" s="439"/>
      <c r="H7" s="440"/>
      <c r="I7" s="438"/>
      <c r="J7" s="438"/>
      <c r="K7" s="438"/>
      <c r="L7" s="439"/>
      <c r="M7" s="440"/>
      <c r="N7" s="438"/>
      <c r="O7" s="438"/>
      <c r="P7" s="438"/>
      <c r="Q7" s="439"/>
    </row>
    <row r="8" spans="1:28" s="296" customFormat="1" ht="24.75" customHeight="1" thickBot="1">
      <c r="A8" s="291">
        <v>1</v>
      </c>
      <c r="B8" s="292" t="s">
        <v>172</v>
      </c>
      <c r="C8" s="540">
        <v>28.04</v>
      </c>
      <c r="D8" s="541"/>
      <c r="E8" s="542">
        <v>2.62</v>
      </c>
      <c r="F8" s="541"/>
      <c r="G8" s="293">
        <f>SUM(C8:F8)</f>
        <v>30.66</v>
      </c>
      <c r="H8" s="540">
        <v>23.93</v>
      </c>
      <c r="I8" s="541"/>
      <c r="J8" s="542">
        <v>0</v>
      </c>
      <c r="K8" s="541"/>
      <c r="L8" s="293">
        <f>SUM(H8:K8)</f>
        <v>23.93</v>
      </c>
      <c r="M8" s="536">
        <f>H8/C8*100</f>
        <v>85.34236804564908</v>
      </c>
      <c r="N8" s="537"/>
      <c r="O8" s="538">
        <f>J8/E8*100</f>
        <v>0</v>
      </c>
      <c r="P8" s="537"/>
      <c r="Q8" s="295">
        <f>L8/G8*100</f>
        <v>78.04957599478148</v>
      </c>
      <c r="S8" s="297"/>
      <c r="T8" s="298"/>
      <c r="U8" s="298"/>
      <c r="AA8" s="166">
        <v>29.14983</v>
      </c>
      <c r="AB8" s="166">
        <f>AA8/AA14*100</f>
        <v>815.7892380120263</v>
      </c>
    </row>
    <row r="9" ht="15.75" thickBot="1"/>
    <row r="10" spans="1:17" ht="33.75" customHeight="1">
      <c r="A10" s="446" t="s">
        <v>62</v>
      </c>
      <c r="B10" s="444" t="s">
        <v>166</v>
      </c>
      <c r="C10" s="435" t="s">
        <v>167</v>
      </c>
      <c r="D10" s="436"/>
      <c r="E10" s="436"/>
      <c r="F10" s="436"/>
      <c r="G10" s="437"/>
      <c r="H10" s="435" t="s">
        <v>168</v>
      </c>
      <c r="I10" s="436"/>
      <c r="J10" s="436"/>
      <c r="K10" s="436"/>
      <c r="L10" s="437"/>
      <c r="M10" s="435" t="s">
        <v>169</v>
      </c>
      <c r="N10" s="436"/>
      <c r="O10" s="436"/>
      <c r="P10" s="436"/>
      <c r="Q10" s="437"/>
    </row>
    <row r="11" spans="1:17" ht="16.5" customHeight="1">
      <c r="A11" s="447"/>
      <c r="B11" s="539"/>
      <c r="C11" s="440" t="s">
        <v>150</v>
      </c>
      <c r="D11" s="438" t="s">
        <v>148</v>
      </c>
      <c r="E11" s="438"/>
      <c r="F11" s="438"/>
      <c r="G11" s="439" t="s">
        <v>70</v>
      </c>
      <c r="H11" s="440" t="s">
        <v>150</v>
      </c>
      <c r="I11" s="438" t="s">
        <v>148</v>
      </c>
      <c r="J11" s="438"/>
      <c r="K11" s="438"/>
      <c r="L11" s="439" t="s">
        <v>70</v>
      </c>
      <c r="M11" s="440" t="s">
        <v>150</v>
      </c>
      <c r="N11" s="438" t="s">
        <v>148</v>
      </c>
      <c r="O11" s="438"/>
      <c r="P11" s="438"/>
      <c r="Q11" s="439" t="s">
        <v>70</v>
      </c>
    </row>
    <row r="12" spans="1:17" ht="21" customHeight="1">
      <c r="A12" s="440"/>
      <c r="B12" s="439"/>
      <c r="C12" s="440"/>
      <c r="D12" s="194" t="s">
        <v>131</v>
      </c>
      <c r="E12" s="194" t="s">
        <v>147</v>
      </c>
      <c r="F12" s="194" t="s">
        <v>89</v>
      </c>
      <c r="G12" s="439"/>
      <c r="H12" s="440"/>
      <c r="I12" s="194" t="s">
        <v>131</v>
      </c>
      <c r="J12" s="194" t="s">
        <v>147</v>
      </c>
      <c r="K12" s="194" t="s">
        <v>89</v>
      </c>
      <c r="L12" s="439"/>
      <c r="M12" s="440"/>
      <c r="N12" s="194" t="s">
        <v>131</v>
      </c>
      <c r="O12" s="194" t="s">
        <v>147</v>
      </c>
      <c r="P12" s="194" t="s">
        <v>89</v>
      </c>
      <c r="Q12" s="439"/>
    </row>
    <row r="13" spans="1:28" s="296" customFormat="1" ht="24.75" customHeight="1">
      <c r="A13" s="299">
        <v>2</v>
      </c>
      <c r="B13" s="300" t="s">
        <v>173</v>
      </c>
      <c r="C13" s="301">
        <v>32.512157</v>
      </c>
      <c r="D13" s="302">
        <v>0.074725</v>
      </c>
      <c r="E13" s="302">
        <v>3.577095</v>
      </c>
      <c r="F13" s="302">
        <f aca="true" t="shared" si="0" ref="F13:F25">SUM(D13:E13)</f>
        <v>3.65182</v>
      </c>
      <c r="G13" s="303">
        <f aca="true" t="shared" si="1" ref="G13:G25">C13+F13</f>
        <v>36.163977</v>
      </c>
      <c r="H13" s="301">
        <v>28.108976</v>
      </c>
      <c r="I13" s="302">
        <v>0</v>
      </c>
      <c r="J13" s="302">
        <v>0</v>
      </c>
      <c r="K13" s="302">
        <v>0</v>
      </c>
      <c r="L13" s="303">
        <f aca="true" t="shared" si="2" ref="L13:L25">H13+K13</f>
        <v>28.108976</v>
      </c>
      <c r="M13" s="304">
        <f>H13/C13*100</f>
        <v>86.45681675319172</v>
      </c>
      <c r="N13" s="305">
        <f>I13/D13*100</f>
        <v>0</v>
      </c>
      <c r="O13" s="305">
        <f>J13/E13*100</f>
        <v>0</v>
      </c>
      <c r="P13" s="305">
        <f>K13/F13*100</f>
        <v>0</v>
      </c>
      <c r="Q13" s="306">
        <f>L13/G13*100</f>
        <v>77.726451380057</v>
      </c>
      <c r="S13" s="297"/>
      <c r="T13" s="298"/>
      <c r="U13" s="298"/>
      <c r="AA13" s="166">
        <v>29.14983</v>
      </c>
      <c r="AB13" s="166">
        <f>AA13/AA19*100</f>
        <v>77.09726343320534</v>
      </c>
    </row>
    <row r="14" spans="1:28" s="296" customFormat="1" ht="24.75" customHeight="1">
      <c r="A14" s="299">
        <v>3</v>
      </c>
      <c r="B14" s="300" t="s">
        <v>174</v>
      </c>
      <c r="C14" s="301">
        <v>38.072367</v>
      </c>
      <c r="D14" s="302">
        <v>0.455953</v>
      </c>
      <c r="E14" s="302">
        <v>6.43152</v>
      </c>
      <c r="F14" s="302">
        <f t="shared" si="0"/>
        <v>6.887473</v>
      </c>
      <c r="G14" s="303">
        <f t="shared" si="1"/>
        <v>44.95984</v>
      </c>
      <c r="H14" s="301">
        <v>33.204489</v>
      </c>
      <c r="I14" s="302">
        <v>0.196699</v>
      </c>
      <c r="J14" s="302">
        <v>0.017677</v>
      </c>
      <c r="K14" s="302">
        <f aca="true" t="shared" si="3" ref="K14:K25">SUM(I14:J14)</f>
        <v>0.214376</v>
      </c>
      <c r="L14" s="303">
        <f t="shared" si="2"/>
        <v>33.418865000000004</v>
      </c>
      <c r="M14" s="304">
        <f aca="true" t="shared" si="4" ref="M14:Q22">H14/C14*100</f>
        <v>87.21414405361243</v>
      </c>
      <c r="N14" s="305">
        <f t="shared" si="4"/>
        <v>43.140192081201356</v>
      </c>
      <c r="O14" s="305">
        <f t="shared" si="4"/>
        <v>0.2748494912555663</v>
      </c>
      <c r="P14" s="305">
        <f t="shared" si="4"/>
        <v>3.1125494067272568</v>
      </c>
      <c r="Q14" s="306">
        <f t="shared" si="4"/>
        <v>74.33048026861306</v>
      </c>
      <c r="S14" s="297"/>
      <c r="T14" s="298"/>
      <c r="U14" s="298"/>
      <c r="V14" s="297"/>
      <c r="AA14" s="166">
        <v>3.573206</v>
      </c>
      <c r="AB14" s="166">
        <f>AA14/AA19*100</f>
        <v>9.450635021991891</v>
      </c>
    </row>
    <row r="15" spans="1:28" s="296" customFormat="1" ht="24.75" customHeight="1">
      <c r="A15" s="299">
        <v>4</v>
      </c>
      <c r="B15" s="300" t="s">
        <v>175</v>
      </c>
      <c r="C15" s="301">
        <v>40.745862</v>
      </c>
      <c r="D15" s="302">
        <v>1.137781</v>
      </c>
      <c r="E15" s="302">
        <v>12.687637</v>
      </c>
      <c r="F15" s="302">
        <f t="shared" si="0"/>
        <v>13.825418</v>
      </c>
      <c r="G15" s="303">
        <f t="shared" si="1"/>
        <v>54.57128</v>
      </c>
      <c r="H15" s="301">
        <v>35.416958</v>
      </c>
      <c r="I15" s="302">
        <v>0.515919</v>
      </c>
      <c r="J15" s="302">
        <v>2.256288</v>
      </c>
      <c r="K15" s="302">
        <f t="shared" si="3"/>
        <v>2.772207</v>
      </c>
      <c r="L15" s="303">
        <f t="shared" si="2"/>
        <v>38.189165</v>
      </c>
      <c r="M15" s="304">
        <f t="shared" si="4"/>
        <v>86.92160691066003</v>
      </c>
      <c r="N15" s="305">
        <f t="shared" si="4"/>
        <v>45.34431494285808</v>
      </c>
      <c r="O15" s="305">
        <f t="shared" si="4"/>
        <v>17.78335871368325</v>
      </c>
      <c r="P15" s="305">
        <f t="shared" si="4"/>
        <v>20.05152393945702</v>
      </c>
      <c r="Q15" s="306">
        <f t="shared" si="4"/>
        <v>69.98033581033833</v>
      </c>
      <c r="S15" s="297"/>
      <c r="T15" s="298"/>
      <c r="U15" s="298"/>
      <c r="V15" s="297"/>
      <c r="AA15" s="166">
        <v>2.756253</v>
      </c>
      <c r="AB15" s="166">
        <f>AA15/AA19*100</f>
        <v>7.2899074756032025</v>
      </c>
    </row>
    <row r="16" spans="1:28" s="296" customFormat="1" ht="24.75" customHeight="1">
      <c r="A16" s="299">
        <v>5</v>
      </c>
      <c r="B16" s="300" t="s">
        <v>176</v>
      </c>
      <c r="C16" s="301">
        <v>40.919515</v>
      </c>
      <c r="D16" s="302">
        <v>9.465588</v>
      </c>
      <c r="E16" s="302">
        <v>26.154405</v>
      </c>
      <c r="F16" s="302">
        <f t="shared" si="0"/>
        <v>35.619993</v>
      </c>
      <c r="G16" s="303">
        <f t="shared" si="1"/>
        <v>76.539508</v>
      </c>
      <c r="H16" s="301">
        <v>35.435637</v>
      </c>
      <c r="I16" s="302">
        <v>0.958792</v>
      </c>
      <c r="J16" s="302">
        <v>5.254117</v>
      </c>
      <c r="K16" s="302">
        <f t="shared" si="3"/>
        <v>6.212909</v>
      </c>
      <c r="L16" s="303">
        <f t="shared" si="2"/>
        <v>41.648545999999996</v>
      </c>
      <c r="M16" s="304">
        <f t="shared" si="4"/>
        <v>86.59837977063023</v>
      </c>
      <c r="N16" s="305">
        <f t="shared" si="4"/>
        <v>10.129238669589252</v>
      </c>
      <c r="O16" s="305">
        <f t="shared" si="4"/>
        <v>20.088841631075148</v>
      </c>
      <c r="P16" s="305">
        <f t="shared" si="4"/>
        <v>17.442196016153062</v>
      </c>
      <c r="Q16" s="306">
        <f t="shared" si="4"/>
        <v>54.41444175470791</v>
      </c>
      <c r="S16" s="297"/>
      <c r="T16" s="298"/>
      <c r="U16" s="298"/>
      <c r="V16" s="297"/>
      <c r="AA16" s="166">
        <v>1.115693</v>
      </c>
      <c r="AB16" s="166">
        <f>AA16/AA19*100</f>
        <v>2.950853474328432</v>
      </c>
    </row>
    <row r="17" spans="1:28" s="296" customFormat="1" ht="24.75" customHeight="1">
      <c r="A17" s="299">
        <v>6</v>
      </c>
      <c r="B17" s="300" t="s">
        <v>177</v>
      </c>
      <c r="C17" s="301">
        <v>41.349173</v>
      </c>
      <c r="D17" s="302">
        <v>16.007314</v>
      </c>
      <c r="E17" s="302">
        <v>41.066272</v>
      </c>
      <c r="F17" s="302">
        <f t="shared" si="0"/>
        <v>57.073586</v>
      </c>
      <c r="G17" s="303">
        <f t="shared" si="1"/>
        <v>98.422759</v>
      </c>
      <c r="H17" s="301">
        <v>35.859482</v>
      </c>
      <c r="I17" s="302">
        <v>1.628111</v>
      </c>
      <c r="J17" s="302">
        <v>9.447357</v>
      </c>
      <c r="K17" s="302">
        <f t="shared" si="3"/>
        <v>11.075468</v>
      </c>
      <c r="L17" s="303">
        <f t="shared" si="2"/>
        <v>46.93495</v>
      </c>
      <c r="M17" s="304">
        <f t="shared" si="4"/>
        <v>86.72357727686597</v>
      </c>
      <c r="N17" s="305">
        <f t="shared" si="4"/>
        <v>10.171044311369165</v>
      </c>
      <c r="O17" s="305">
        <f t="shared" si="4"/>
        <v>23.005148848183737</v>
      </c>
      <c r="P17" s="305">
        <f t="shared" si="4"/>
        <v>19.405593333490557</v>
      </c>
      <c r="Q17" s="306">
        <f t="shared" si="4"/>
        <v>47.68709034055833</v>
      </c>
      <c r="S17" s="297"/>
      <c r="T17" s="298"/>
      <c r="U17" s="298"/>
      <c r="V17" s="297"/>
      <c r="AA17" s="166">
        <v>0.929564</v>
      </c>
      <c r="AB17" s="166">
        <f>AA17/AA19*100</f>
        <v>2.4585680460580415</v>
      </c>
    </row>
    <row r="18" spans="1:28" s="296" customFormat="1" ht="24.75" customHeight="1">
      <c r="A18" s="299">
        <v>7</v>
      </c>
      <c r="B18" s="300" t="s">
        <v>178</v>
      </c>
      <c r="C18" s="301">
        <v>41.564713</v>
      </c>
      <c r="D18" s="302">
        <v>29.697012</v>
      </c>
      <c r="E18" s="302">
        <v>69.198304</v>
      </c>
      <c r="F18" s="302">
        <f t="shared" si="0"/>
        <v>98.895316</v>
      </c>
      <c r="G18" s="303">
        <f t="shared" si="1"/>
        <v>140.460029</v>
      </c>
      <c r="H18" s="301">
        <v>35.422889</v>
      </c>
      <c r="I18" s="302">
        <v>2.572525</v>
      </c>
      <c r="J18" s="302">
        <v>17.163761</v>
      </c>
      <c r="K18" s="302">
        <f t="shared" si="3"/>
        <v>19.736286</v>
      </c>
      <c r="L18" s="303">
        <f t="shared" si="2"/>
        <v>55.159175</v>
      </c>
      <c r="M18" s="304">
        <f t="shared" si="4"/>
        <v>85.22346587597032</v>
      </c>
      <c r="N18" s="305">
        <f t="shared" si="4"/>
        <v>8.662571843928271</v>
      </c>
      <c r="O18" s="305">
        <f t="shared" si="4"/>
        <v>24.803730738834297</v>
      </c>
      <c r="P18" s="305">
        <f t="shared" si="4"/>
        <v>19.956744968588808</v>
      </c>
      <c r="Q18" s="306">
        <f t="shared" si="4"/>
        <v>39.27037135952748</v>
      </c>
      <c r="S18" s="297"/>
      <c r="T18" s="298"/>
      <c r="U18" s="298"/>
      <c r="V18" s="297"/>
      <c r="AA18" s="166">
        <v>0.284617</v>
      </c>
      <c r="AB18" s="166">
        <f>AA18/AA19*100</f>
        <v>0.7527725488131013</v>
      </c>
    </row>
    <row r="19" spans="1:28" s="296" customFormat="1" ht="24.75" customHeight="1">
      <c r="A19" s="299">
        <v>8</v>
      </c>
      <c r="B19" s="300" t="s">
        <v>179</v>
      </c>
      <c r="C19" s="301">
        <v>40.773116</v>
      </c>
      <c r="D19" s="302">
        <v>44.623054</v>
      </c>
      <c r="E19" s="302">
        <v>121.43094</v>
      </c>
      <c r="F19" s="302">
        <f t="shared" si="0"/>
        <v>166.05399400000002</v>
      </c>
      <c r="G19" s="303">
        <f t="shared" si="1"/>
        <v>206.82711</v>
      </c>
      <c r="H19" s="301">
        <v>33.738604</v>
      </c>
      <c r="I19" s="302">
        <v>3.556263</v>
      </c>
      <c r="J19" s="302">
        <v>27.428658</v>
      </c>
      <c r="K19" s="302">
        <f t="shared" si="3"/>
        <v>30.984921</v>
      </c>
      <c r="L19" s="303">
        <f t="shared" si="2"/>
        <v>64.723525</v>
      </c>
      <c r="M19" s="304">
        <f t="shared" si="4"/>
        <v>82.7471807648942</v>
      </c>
      <c r="N19" s="305">
        <f t="shared" si="4"/>
        <v>7.9695643422343965</v>
      </c>
      <c r="O19" s="305">
        <f t="shared" si="4"/>
        <v>22.58786599197865</v>
      </c>
      <c r="P19" s="305">
        <f t="shared" si="4"/>
        <v>18.659545761964626</v>
      </c>
      <c r="Q19" s="306">
        <f t="shared" si="4"/>
        <v>31.29354029072881</v>
      </c>
      <c r="S19" s="297"/>
      <c r="T19" s="298"/>
      <c r="U19" s="298"/>
      <c r="V19" s="297"/>
      <c r="AA19" s="166">
        <f>SUM(AA13:AA18)</f>
        <v>37.809163</v>
      </c>
      <c r="AB19" s="166">
        <f>AA19/AA19*100</f>
        <v>100</v>
      </c>
    </row>
    <row r="20" spans="1:22" s="296" customFormat="1" ht="24.75" customHeight="1">
      <c r="A20" s="299">
        <v>9</v>
      </c>
      <c r="B20" s="300" t="s">
        <v>180</v>
      </c>
      <c r="C20" s="307">
        <v>39.415963</v>
      </c>
      <c r="D20" s="302">
        <v>68.380974</v>
      </c>
      <c r="E20" s="302">
        <v>192.355029</v>
      </c>
      <c r="F20" s="302">
        <f t="shared" si="0"/>
        <v>260.736003</v>
      </c>
      <c r="G20" s="303">
        <f t="shared" si="1"/>
        <v>300.15196599999996</v>
      </c>
      <c r="H20" s="301">
        <v>31.552296</v>
      </c>
      <c r="I20" s="302">
        <v>4.577732</v>
      </c>
      <c r="J20" s="302">
        <v>36.20904</v>
      </c>
      <c r="K20" s="302">
        <f t="shared" si="3"/>
        <v>40.786772</v>
      </c>
      <c r="L20" s="303">
        <f t="shared" si="2"/>
        <v>72.339068</v>
      </c>
      <c r="M20" s="304">
        <f t="shared" si="4"/>
        <v>80.04953729025979</v>
      </c>
      <c r="N20" s="305">
        <f t="shared" si="4"/>
        <v>6.694452758160479</v>
      </c>
      <c r="O20" s="305">
        <f t="shared" si="4"/>
        <v>18.82406724078943</v>
      </c>
      <c r="P20" s="305">
        <f t="shared" si="4"/>
        <v>15.642938271167713</v>
      </c>
      <c r="Q20" s="306">
        <f t="shared" si="4"/>
        <v>24.10081431883741</v>
      </c>
      <c r="S20" s="358">
        <f>G20-G19</f>
        <v>93.32485599999995</v>
      </c>
      <c r="T20" s="298">
        <f>L20-L19</f>
        <v>7.615543000000002</v>
      </c>
      <c r="U20" s="298"/>
      <c r="V20" s="297"/>
    </row>
    <row r="21" spans="1:22" s="296" customFormat="1" ht="24.75" customHeight="1">
      <c r="A21" s="299">
        <v>10</v>
      </c>
      <c r="B21" s="300" t="s">
        <v>181</v>
      </c>
      <c r="C21" s="301">
        <v>37.905555</v>
      </c>
      <c r="D21" s="302">
        <v>102.952086</v>
      </c>
      <c r="E21" s="302">
        <v>288.390629</v>
      </c>
      <c r="F21" s="302">
        <f t="shared" si="0"/>
        <v>391.342715</v>
      </c>
      <c r="G21" s="303">
        <f t="shared" si="1"/>
        <v>429.24827</v>
      </c>
      <c r="H21" s="301">
        <v>29.346431</v>
      </c>
      <c r="I21" s="302">
        <v>5.433038</v>
      </c>
      <c r="J21" s="302">
        <v>46.711196</v>
      </c>
      <c r="K21" s="302">
        <f t="shared" si="3"/>
        <v>52.144234</v>
      </c>
      <c r="L21" s="303">
        <f t="shared" si="2"/>
        <v>81.49066499999999</v>
      </c>
      <c r="M21" s="304">
        <f t="shared" si="4"/>
        <v>77.4198689347775</v>
      </c>
      <c r="N21" s="305">
        <f t="shared" si="4"/>
        <v>5.277249069047518</v>
      </c>
      <c r="O21" s="305">
        <f t="shared" si="4"/>
        <v>16.19719619946458</v>
      </c>
      <c r="P21" s="305">
        <f t="shared" si="4"/>
        <v>13.324442234730242</v>
      </c>
      <c r="Q21" s="306">
        <f t="shared" si="4"/>
        <v>18.98450633243088</v>
      </c>
      <c r="S21" s="358">
        <f>G21-G20</f>
        <v>129.09630400000003</v>
      </c>
      <c r="T21" s="298">
        <f>L21-L20</f>
        <v>9.151596999999995</v>
      </c>
      <c r="U21" s="298"/>
      <c r="V21" s="297"/>
    </row>
    <row r="22" spans="1:27" s="296" customFormat="1" ht="24.75" customHeight="1">
      <c r="A22" s="308">
        <v>11</v>
      </c>
      <c r="B22" s="309" t="s">
        <v>158</v>
      </c>
      <c r="C22" s="310">
        <v>36.942204999999994</v>
      </c>
      <c r="D22" s="312">
        <v>162.727327</v>
      </c>
      <c r="E22" s="311">
        <v>421.6797219999999</v>
      </c>
      <c r="F22" s="312">
        <f t="shared" si="0"/>
        <v>584.4070489999999</v>
      </c>
      <c r="G22" s="313">
        <f t="shared" si="1"/>
        <v>621.3492539999999</v>
      </c>
      <c r="H22" s="310">
        <v>27.83056</v>
      </c>
      <c r="I22" s="312">
        <v>6.144929</v>
      </c>
      <c r="J22" s="312">
        <v>63.305083</v>
      </c>
      <c r="K22" s="312">
        <f t="shared" si="3"/>
        <v>69.450012</v>
      </c>
      <c r="L22" s="313">
        <f t="shared" si="2"/>
        <v>97.280572</v>
      </c>
      <c r="M22" s="314">
        <f t="shared" si="4"/>
        <v>75.33540566947751</v>
      </c>
      <c r="N22" s="315">
        <f t="shared" si="4"/>
        <v>3.7762120925147378</v>
      </c>
      <c r="O22" s="315">
        <f t="shared" si="4"/>
        <v>15.012598353022064</v>
      </c>
      <c r="P22" s="315">
        <f t="shared" si="4"/>
        <v>11.88384228404473</v>
      </c>
      <c r="Q22" s="316">
        <f t="shared" si="4"/>
        <v>15.656343252003008</v>
      </c>
      <c r="S22" s="358">
        <f>G22-G21</f>
        <v>192.10098399999987</v>
      </c>
      <c r="T22" s="298">
        <f>L22-L21</f>
        <v>15.789907000000014</v>
      </c>
      <c r="U22" s="298"/>
      <c r="V22" s="297"/>
      <c r="AA22" s="296">
        <v>162044</v>
      </c>
    </row>
    <row r="23" spans="1:22" s="296" customFormat="1" ht="24.75" customHeight="1">
      <c r="A23" s="308">
        <v>12</v>
      </c>
      <c r="B23" s="309" t="s">
        <v>188</v>
      </c>
      <c r="C23" s="310">
        <v>34.724279</v>
      </c>
      <c r="D23" s="312">
        <v>225.920431</v>
      </c>
      <c r="E23" s="311">
        <v>585.6803009999999</v>
      </c>
      <c r="F23" s="312">
        <f t="shared" si="0"/>
        <v>811.6007319999999</v>
      </c>
      <c r="G23" s="313">
        <f t="shared" si="1"/>
        <v>846.3250109999999</v>
      </c>
      <c r="H23" s="310">
        <v>25.224905</v>
      </c>
      <c r="I23" s="312">
        <v>5.565437</v>
      </c>
      <c r="J23" s="312">
        <v>86.268689</v>
      </c>
      <c r="K23" s="312">
        <f>SUM(I23:J23)</f>
        <v>91.834126</v>
      </c>
      <c r="L23" s="313">
        <f>H23+K23</f>
        <v>117.059031</v>
      </c>
      <c r="M23" s="314">
        <f aca="true" t="shared" si="5" ref="M23:Q25">H23/C23*100</f>
        <v>72.64342335228903</v>
      </c>
      <c r="N23" s="315">
        <f t="shared" si="5"/>
        <v>2.463450063088805</v>
      </c>
      <c r="O23" s="315">
        <f t="shared" si="5"/>
        <v>14.72965521508978</v>
      </c>
      <c r="P23" s="315">
        <f t="shared" si="5"/>
        <v>11.315185211045375</v>
      </c>
      <c r="Q23" s="316">
        <f t="shared" si="5"/>
        <v>13.83145121301396</v>
      </c>
      <c r="S23" s="358">
        <f>G23-G22</f>
        <v>224.97575700000004</v>
      </c>
      <c r="T23" s="298">
        <f>L23-L22</f>
        <v>19.778458999999998</v>
      </c>
      <c r="U23" s="298"/>
      <c r="V23" s="297">
        <f>T23-T20</f>
        <v>12.162915999999996</v>
      </c>
    </row>
    <row r="24" spans="1:22" s="296" customFormat="1" ht="24.75" customHeight="1">
      <c r="A24" s="308">
        <v>13</v>
      </c>
      <c r="B24" s="309" t="s">
        <v>195</v>
      </c>
      <c r="C24" s="310">
        <v>32.15114</v>
      </c>
      <c r="D24" s="312">
        <v>224.340209</v>
      </c>
      <c r="E24" s="311">
        <v>695.756599</v>
      </c>
      <c r="F24" s="312">
        <f t="shared" si="0"/>
        <v>920.096808</v>
      </c>
      <c r="G24" s="313">
        <f t="shared" si="1"/>
        <v>952.247948</v>
      </c>
      <c r="H24" s="310">
        <v>22.467732</v>
      </c>
      <c r="I24" s="312">
        <v>4.003914</v>
      </c>
      <c r="J24" s="312">
        <v>94.509074</v>
      </c>
      <c r="K24" s="312">
        <f>SUM(I24:J24)</f>
        <v>98.51298799999999</v>
      </c>
      <c r="L24" s="313">
        <f>H24+K24</f>
        <v>120.98071999999999</v>
      </c>
      <c r="M24" s="314">
        <f>H24/C24*100</f>
        <v>69.88160295404768</v>
      </c>
      <c r="N24" s="315">
        <f>I24/D24*100</f>
        <v>1.7847509449364918</v>
      </c>
      <c r="O24" s="315">
        <f>J24/E24*100</f>
        <v>13.583640332817021</v>
      </c>
      <c r="P24" s="315">
        <f>K24/F24*100</f>
        <v>10.706806842872995</v>
      </c>
      <c r="Q24" s="316">
        <f>L24/G24*100</f>
        <v>12.70474987676214</v>
      </c>
      <c r="S24" s="358"/>
      <c r="T24" s="298"/>
      <c r="U24" s="298"/>
      <c r="V24" s="297"/>
    </row>
    <row r="25" spans="1:22" s="296" customFormat="1" ht="24.75" customHeight="1" thickBot="1">
      <c r="A25" s="291">
        <v>14</v>
      </c>
      <c r="B25" s="319" t="s">
        <v>210</v>
      </c>
      <c r="C25" s="318">
        <f>'opr-31.05.12'!C22</f>
        <v>31.516685</v>
      </c>
      <c r="D25" s="320">
        <f>'opr-31.05.12'!D22</f>
        <v>225.298252</v>
      </c>
      <c r="E25" s="320">
        <f>'opr-31.05.12'!E22</f>
        <v>704.0878650000001</v>
      </c>
      <c r="F25" s="317">
        <f t="shared" si="0"/>
        <v>929.386117</v>
      </c>
      <c r="G25" s="293">
        <f t="shared" si="1"/>
        <v>960.9028020000001</v>
      </c>
      <c r="H25" s="318">
        <f>'opr-31.05.12'!C9</f>
        <v>21.819664</v>
      </c>
      <c r="I25" s="320">
        <f>'opr-31.05.12'!D9</f>
        <v>3.58534</v>
      </c>
      <c r="J25" s="320">
        <f>'opr-31.05.12'!E9</f>
        <v>94.127789</v>
      </c>
      <c r="K25" s="317">
        <f t="shared" si="3"/>
        <v>97.71312900000001</v>
      </c>
      <c r="L25" s="293">
        <f t="shared" si="2"/>
        <v>119.53279300000001</v>
      </c>
      <c r="M25" s="318">
        <f t="shared" si="5"/>
        <v>69.23210356672982</v>
      </c>
      <c r="N25" s="294">
        <f t="shared" si="5"/>
        <v>1.5913749743606531</v>
      </c>
      <c r="O25" s="294">
        <f t="shared" si="5"/>
        <v>13.368756042969155</v>
      </c>
      <c r="P25" s="294">
        <f t="shared" si="5"/>
        <v>10.513728063359915</v>
      </c>
      <c r="Q25" s="295">
        <f t="shared" si="5"/>
        <v>12.43963413897923</v>
      </c>
      <c r="S25" s="358">
        <f>G25-G23</f>
        <v>114.57779100000016</v>
      </c>
      <c r="T25" s="298">
        <f>L25-L23</f>
        <v>2.473762000000008</v>
      </c>
      <c r="V25" s="296">
        <f>V23/4</f>
        <v>3.040728999999999</v>
      </c>
    </row>
    <row r="26" ht="15">
      <c r="D26" s="77"/>
    </row>
    <row r="29" spans="6:11" ht="15">
      <c r="F29" s="168">
        <f>(F25-F22)/F22*100</f>
        <v>59.03061378029343</v>
      </c>
      <c r="K29" s="26">
        <f>(K25-K22)/K22*100</f>
        <v>40.695625797732056</v>
      </c>
    </row>
    <row r="34" spans="8:9" ht="15">
      <c r="H34" s="535"/>
      <c r="I34" s="535"/>
    </row>
    <row r="35" spans="8:9" ht="15">
      <c r="H35" s="535"/>
      <c r="I35" s="535"/>
    </row>
    <row r="36" spans="8:9" ht="15">
      <c r="H36" s="535"/>
      <c r="I36" s="535"/>
    </row>
    <row r="37" spans="8:9" ht="15">
      <c r="H37" s="535"/>
      <c r="I37" s="535"/>
    </row>
    <row r="42" ht="15">
      <c r="H42" s="362"/>
    </row>
  </sheetData>
  <sheetProtection/>
  <mergeCells count="38">
    <mergeCell ref="Q11:Q12"/>
    <mergeCell ref="A10:A12"/>
    <mergeCell ref="B10:B12"/>
    <mergeCell ref="C10:G10"/>
    <mergeCell ref="H10:L10"/>
    <mergeCell ref="M10:Q10"/>
    <mergeCell ref="G11:G12"/>
    <mergeCell ref="H11:H12"/>
    <mergeCell ref="C11:C12"/>
    <mergeCell ref="E6:F7"/>
    <mergeCell ref="G6:G7"/>
    <mergeCell ref="H6:I7"/>
    <mergeCell ref="M6:N7"/>
    <mergeCell ref="D11:F11"/>
    <mergeCell ref="C8:D8"/>
    <mergeCell ref="E8:F8"/>
    <mergeCell ref="H8:I8"/>
    <mergeCell ref="J8:K8"/>
    <mergeCell ref="Q6:Q7"/>
    <mergeCell ref="O6:P7"/>
    <mergeCell ref="A5:A7"/>
    <mergeCell ref="B5:B7"/>
    <mergeCell ref="C5:G5"/>
    <mergeCell ref="H5:L5"/>
    <mergeCell ref="L6:L7"/>
    <mergeCell ref="J6:K7"/>
    <mergeCell ref="M5:Q5"/>
    <mergeCell ref="C6:D7"/>
    <mergeCell ref="H36:I36"/>
    <mergeCell ref="H37:I37"/>
    <mergeCell ref="M8:N8"/>
    <mergeCell ref="O8:P8"/>
    <mergeCell ref="I11:K11"/>
    <mergeCell ref="L11:L12"/>
    <mergeCell ref="H34:I34"/>
    <mergeCell ref="H35:I35"/>
    <mergeCell ref="M11:M12"/>
    <mergeCell ref="N11:P1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2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asd</cp:lastModifiedBy>
  <cp:lastPrinted>2012-07-02T11:12:26Z</cp:lastPrinted>
  <dcterms:created xsi:type="dcterms:W3CDTF">2007-06-20T11:07:42Z</dcterms:created>
  <dcterms:modified xsi:type="dcterms:W3CDTF">2012-07-06T04:34:38Z</dcterms:modified>
  <cp:category/>
  <cp:version/>
  <cp:contentType/>
  <cp:contentStatus/>
</cp:coreProperties>
</file>